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FDA87FB4-CE12-48CE-AF59-CFC660927EE5}" xr6:coauthVersionLast="47" xr6:coauthVersionMax="47" xr10:uidLastSave="{00000000-0000-0000-0000-000000000000}"/>
  <bookViews>
    <workbookView xWindow="-120" yWindow="-120" windowWidth="29040" windowHeight="15720" xr2:uid="{D71C301A-49E6-4A84-AFCB-FED61C98DB75}"/>
  </bookViews>
  <sheets>
    <sheet name="CREAMS-Eroded Size Distribution" sheetId="2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E17" i="2" s="1"/>
  <c r="C9" i="2"/>
  <c r="C8" i="2" s="1"/>
  <c r="D35" i="2"/>
  <c r="C17" i="2" l="1"/>
  <c r="B17" i="2"/>
  <c r="G13" i="2"/>
  <c r="D10" i="2" s="1"/>
  <c r="D13" i="2"/>
  <c r="D11" i="2" s="1"/>
  <c r="C34" i="2" l="1"/>
  <c r="D34" i="2" s="1"/>
  <c r="C21" i="2"/>
  <c r="C33" i="2"/>
  <c r="D33" i="2" s="1"/>
  <c r="D17" i="2"/>
  <c r="C31" i="2" s="1"/>
  <c r="D31" i="2" s="1"/>
  <c r="C20" i="2" l="1"/>
  <c r="F17" i="2"/>
  <c r="C32" i="2"/>
  <c r="D32" i="2" s="1"/>
  <c r="C28" i="2" l="1"/>
  <c r="D28" i="2" s="1"/>
  <c r="C29" i="2"/>
  <c r="D29" i="2" s="1"/>
  <c r="C30" i="2"/>
  <c r="D30" i="2" s="1"/>
  <c r="C19" i="2"/>
  <c r="C22" i="2" s="1"/>
  <c r="C27" i="2"/>
  <c r="D27" i="2" s="1"/>
</calcChain>
</file>

<file path=xl/sharedStrings.xml><?xml version="1.0" encoding="utf-8"?>
<sst xmlns="http://schemas.openxmlformats.org/spreadsheetml/2006/main" count="36" uniqueCount="36">
  <si>
    <t>Small Aggregate</t>
  </si>
  <si>
    <t>Large Aggregate</t>
  </si>
  <si>
    <t>Fcl</t>
  </si>
  <si>
    <t>Fsg</t>
  </si>
  <si>
    <t>Fsi</t>
  </si>
  <si>
    <t>Fsa</t>
  </si>
  <si>
    <t>Flg</t>
  </si>
  <si>
    <t>%</t>
  </si>
  <si>
    <t>Eroded Particle Size Distributions from Primary Soil Matrix</t>
  </si>
  <si>
    <t>Size (mm)</t>
  </si>
  <si>
    <t>Fraction</t>
  </si>
  <si>
    <t>Percentage passing Seive No. 200 High #</t>
  </si>
  <si>
    <t>Percentage passing Seive No. 200 Low #</t>
  </si>
  <si>
    <t>Soil Percent Silt (%)</t>
  </si>
  <si>
    <t>Percentage passing Seive No. 400 High #</t>
  </si>
  <si>
    <t>Soil Percent Sand (%)</t>
  </si>
  <si>
    <t>Percentage passing Seive No. 400 Low #</t>
  </si>
  <si>
    <t>Soil Percent Clay (%)</t>
  </si>
  <si>
    <t xml:space="preserve">% Finer </t>
  </si>
  <si>
    <t>Sand (values obtained from soil survey)</t>
  </si>
  <si>
    <t>Clay(values obtained from soil survey)</t>
  </si>
  <si>
    <t>Soil Name:</t>
  </si>
  <si>
    <t>fraction</t>
  </si>
  <si>
    <t>Creams Calculations</t>
  </si>
  <si>
    <t>Total Sand</t>
  </si>
  <si>
    <t>Total Silt</t>
  </si>
  <si>
    <t>Total Clay</t>
  </si>
  <si>
    <t>Input in gray shaded boxes only</t>
  </si>
  <si>
    <t>Appling Sandy Loam</t>
  </si>
  <si>
    <t>Matrix</t>
  </si>
  <si>
    <t xml:space="preserve">             Percent Finer Calculation</t>
  </si>
  <si>
    <t xml:space="preserve">                                         CREAMS Particle Fractions</t>
  </si>
  <si>
    <t>Total (must equal 1.0) =</t>
  </si>
  <si>
    <r>
      <t xml:space="preserve">Listed Percentage Passing Seive No. 200 </t>
    </r>
    <r>
      <rPr>
        <b/>
        <sz val="12"/>
        <color indexed="48"/>
        <rFont val="Arial"/>
        <family val="2"/>
      </rPr>
      <t>***</t>
    </r>
  </si>
  <si>
    <r>
      <t xml:space="preserve">Listed Percentage Smaller than 0.002 mm </t>
    </r>
    <r>
      <rPr>
        <b/>
        <sz val="12"/>
        <color indexed="48"/>
        <rFont val="Arial"/>
        <family val="2"/>
      </rPr>
      <t>***</t>
    </r>
  </si>
  <si>
    <t>*** Leave top two boxes empty when placing a value in this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</si>
</sst>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9" x14ac:knownFonts="1">
    <font>
      <sz val="10"/>
      <name val="Arial"/>
    </font>
    <font>
      <b/>
      <sz val="10"/>
      <name val="Arial"/>
      <family val="2"/>
    </font>
    <font>
      <sz val="14"/>
      <color indexed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sz val="12"/>
      <color indexed="10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2"/>
      <color indexed="48"/>
      <name val="Arial"/>
      <family val="2"/>
    </font>
    <font>
      <sz val="10"/>
      <color indexed="48"/>
      <name val="Arial"/>
      <family val="2"/>
    </font>
    <font>
      <b/>
      <sz val="12"/>
      <color rgb="FF5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/>
    <xf numFmtId="0" fontId="6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0" fillId="0" borderId="6" xfId="0" applyBorder="1"/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0" fontId="0" fillId="0" borderId="11" xfId="0" applyBorder="1"/>
    <xf numFmtId="0" fontId="9" fillId="3" borderId="12" xfId="0" applyFont="1" applyFill="1" applyBorder="1"/>
    <xf numFmtId="0" fontId="9" fillId="3" borderId="10" xfId="0" applyFont="1" applyFill="1" applyBorder="1"/>
    <xf numFmtId="0" fontId="1" fillId="0" borderId="7" xfId="0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1" fillId="0" borderId="11" xfId="0" applyFont="1" applyBorder="1"/>
    <xf numFmtId="0" fontId="9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8" fillId="0" borderId="7" xfId="0" applyFont="1" applyBorder="1"/>
    <xf numFmtId="0" fontId="8" fillId="0" borderId="13" xfId="0" applyFont="1" applyBorder="1"/>
    <xf numFmtId="0" fontId="8" fillId="0" borderId="9" xfId="0" applyFont="1" applyBorder="1"/>
    <xf numFmtId="0" fontId="13" fillId="3" borderId="13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5" xfId="0" applyFont="1" applyFill="1" applyBorder="1" applyAlignment="1">
      <alignment horizontal="center"/>
    </xf>
    <xf numFmtId="166" fontId="14" fillId="0" borderId="8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166" fontId="14" fillId="0" borderId="9" xfId="0" applyNumberFormat="1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1" fillId="0" borderId="15" xfId="0" applyNumberFormat="1" applyFon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10" fillId="3" borderId="12" xfId="0" applyFont="1" applyFill="1" applyBorder="1"/>
    <xf numFmtId="4" fontId="10" fillId="3" borderId="1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3" fillId="3" borderId="0" xfId="0" applyFont="1" applyFill="1" applyAlignment="1">
      <alignment horizontal="left"/>
    </xf>
    <xf numFmtId="0" fontId="0" fillId="3" borderId="0" xfId="0" applyFill="1"/>
    <xf numFmtId="0" fontId="15" fillId="2" borderId="5" xfId="0" applyFont="1" applyFill="1" applyBorder="1" applyAlignment="1">
      <alignment horizontal="center"/>
    </xf>
    <xf numFmtId="0" fontId="16" fillId="0" borderId="11" xfId="0" applyFont="1" applyBorder="1"/>
    <xf numFmtId="0" fontId="17" fillId="0" borderId="11" xfId="0" applyFont="1" applyBorder="1"/>
    <xf numFmtId="0" fontId="18" fillId="2" borderId="10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69C5A-F002-42FE-95C7-F7CE46EF4C7C}">
  <dimension ref="A1:L35"/>
  <sheetViews>
    <sheetView tabSelected="1" zoomScale="50" workbookViewId="0">
      <selection activeCell="J9" activeCellId="1" sqref="J4:J5 J9:J10"/>
    </sheetView>
  </sheetViews>
  <sheetFormatPr defaultRowHeight="12.75" x14ac:dyDescent="0.2"/>
  <cols>
    <col min="2" max="2" width="23.7109375" bestFit="1" customWidth="1"/>
    <col min="3" max="4" width="12.7109375" customWidth="1"/>
    <col min="5" max="5" width="10" customWidth="1"/>
    <col min="6" max="6" width="9.5703125" bestFit="1" customWidth="1"/>
    <col min="9" max="9" width="48.85546875" customWidth="1"/>
    <col min="10" max="10" width="10.85546875" customWidth="1"/>
    <col min="11" max="11" width="7.28515625" customWidth="1"/>
    <col min="12" max="12" width="6.42578125" bestFit="1" customWidth="1"/>
    <col min="15" max="15" width="42" bestFit="1" customWidth="1"/>
    <col min="16" max="16" width="9.28515625" customWidth="1"/>
  </cols>
  <sheetData>
    <row r="1" spans="1:12" ht="20.25" x14ac:dyDescent="0.3">
      <c r="A1" s="6" t="s">
        <v>8</v>
      </c>
    </row>
    <row r="2" spans="1:12" ht="20.25" x14ac:dyDescent="0.3">
      <c r="A2" s="6" t="s">
        <v>27</v>
      </c>
    </row>
    <row r="3" spans="1:12" ht="18.75" thickBot="1" x14ac:dyDescent="0.3">
      <c r="I3" s="7" t="s">
        <v>19</v>
      </c>
    </row>
    <row r="4" spans="1:12" ht="18.75" thickBot="1" x14ac:dyDescent="0.3">
      <c r="B4" s="34" t="s">
        <v>21</v>
      </c>
      <c r="C4" s="34" t="s">
        <v>28</v>
      </c>
      <c r="D4" s="29"/>
      <c r="E4" s="29"/>
      <c r="F4" s="29"/>
      <c r="G4" s="29"/>
      <c r="I4" s="8" t="s">
        <v>11</v>
      </c>
      <c r="J4" s="60">
        <v>25</v>
      </c>
    </row>
    <row r="5" spans="1:12" ht="18.75" thickBot="1" x14ac:dyDescent="0.3">
      <c r="I5" s="9" t="s">
        <v>12</v>
      </c>
      <c r="J5" s="61">
        <v>30</v>
      </c>
      <c r="L5" s="15"/>
    </row>
    <row r="6" spans="1:12" ht="16.5" thickBot="1" x14ac:dyDescent="0.3">
      <c r="B6" s="35" t="s">
        <v>29</v>
      </c>
      <c r="C6" s="36" t="s">
        <v>7</v>
      </c>
      <c r="I6" s="10" t="s">
        <v>33</v>
      </c>
      <c r="J6" s="11"/>
    </row>
    <row r="7" spans="1:12" ht="18.75" thickBot="1" x14ac:dyDescent="0.3">
      <c r="B7" s="37" t="s">
        <v>15</v>
      </c>
      <c r="C7" s="28">
        <f>IF($J$5="",100-$J$6,100-100%*(($J$4+$J$5)/2))</f>
        <v>72.5</v>
      </c>
    </row>
    <row r="8" spans="1:12" ht="18.75" thickBot="1" x14ac:dyDescent="0.3">
      <c r="B8" s="37" t="s">
        <v>13</v>
      </c>
      <c r="C8" s="28">
        <f>100 - ($C$9+$C$7)</f>
        <v>19.5</v>
      </c>
      <c r="D8" s="2"/>
      <c r="I8" s="7" t="s">
        <v>20</v>
      </c>
      <c r="J8" s="12"/>
    </row>
    <row r="9" spans="1:12" ht="18.75" thickBot="1" x14ac:dyDescent="0.3">
      <c r="B9" s="38" t="s">
        <v>17</v>
      </c>
      <c r="C9" s="27">
        <f>IF($J$10="",$J$11,100%*(($J$9+$J$10)/2))</f>
        <v>8</v>
      </c>
      <c r="D9" s="2" t="s">
        <v>22</v>
      </c>
      <c r="I9" s="8" t="s">
        <v>14</v>
      </c>
      <c r="J9" s="60">
        <v>10</v>
      </c>
      <c r="L9" s="16"/>
    </row>
    <row r="10" spans="1:12" ht="16.5" thickBot="1" x14ac:dyDescent="0.3">
      <c r="B10" s="39" t="s">
        <v>1</v>
      </c>
      <c r="C10" s="29"/>
      <c r="D10" s="50">
        <f>G13/(2.65-1.8)</f>
        <v>0.35294117647058826</v>
      </c>
      <c r="I10" s="13" t="s">
        <v>16</v>
      </c>
      <c r="J10" s="62">
        <v>6</v>
      </c>
    </row>
    <row r="11" spans="1:12" ht="16.5" thickBot="1" x14ac:dyDescent="0.3">
      <c r="B11" s="38" t="s">
        <v>0</v>
      </c>
      <c r="C11" s="18"/>
      <c r="D11" s="50">
        <f>D13/(2.65-1.6)</f>
        <v>3.6190476190476197E-2</v>
      </c>
      <c r="I11" s="10" t="s">
        <v>34</v>
      </c>
      <c r="J11" s="57"/>
    </row>
    <row r="12" spans="1:12" ht="13.5" thickBot="1" x14ac:dyDescent="0.25"/>
    <row r="13" spans="1:12" ht="13.5" thickBot="1" x14ac:dyDescent="0.25">
      <c r="B13" s="17" t="s">
        <v>23</v>
      </c>
      <c r="C13" s="18"/>
      <c r="D13" s="19">
        <f>IF((C9/100)&gt;0.6,0.1,IF(C9/100&lt;0.25,0.038,0.2*(C9/100-0.25)+0.03))</f>
        <v>3.7999999999999999E-2</v>
      </c>
      <c r="E13" s="20"/>
      <c r="F13" s="20"/>
      <c r="G13" s="21">
        <f>IF(C9/100&gt;0.15,2*C9/100,0.3)</f>
        <v>0.3</v>
      </c>
    </row>
    <row r="14" spans="1:12" ht="16.5" thickBot="1" x14ac:dyDescent="0.3">
      <c r="D14" s="1"/>
      <c r="I14" s="58" t="s">
        <v>35</v>
      </c>
      <c r="J14" s="58"/>
      <c r="K14" s="59"/>
      <c r="L14" s="29"/>
    </row>
    <row r="15" spans="1:12" ht="16.5" thickBot="1" x14ac:dyDescent="0.3">
      <c r="B15" s="52" t="s">
        <v>31</v>
      </c>
      <c r="C15" s="51"/>
      <c r="D15" s="56"/>
      <c r="E15" s="30"/>
      <c r="F15" s="31"/>
    </row>
    <row r="16" spans="1:12" ht="18" x14ac:dyDescent="0.25">
      <c r="B16" s="32" t="s">
        <v>2</v>
      </c>
      <c r="C16" s="32" t="s">
        <v>3</v>
      </c>
      <c r="D16" s="32" t="s">
        <v>4</v>
      </c>
      <c r="E16" s="32" t="s">
        <v>5</v>
      </c>
      <c r="F16" s="32" t="s">
        <v>6</v>
      </c>
      <c r="I16" s="14"/>
      <c r="J16" s="26"/>
    </row>
    <row r="17" spans="2:10" ht="18.75" thickBot="1" x14ac:dyDescent="0.3">
      <c r="B17" s="33">
        <f>+(0.26*C9)/100</f>
        <v>2.0799999999999999E-2</v>
      </c>
      <c r="C17" s="33">
        <f>IF((C9/100)&lt;0.25,1.8*(C9/100),(IF((C9/100)&lt;=0.5,0.45-0.6*((C9/100)-0.25),0.6*(C9/100))))</f>
        <v>0.14400000000000002</v>
      </c>
      <c r="D17" s="33">
        <f>+(C8/100)-C17</f>
        <v>5.099999999999999E-2</v>
      </c>
      <c r="E17" s="33">
        <f>+(C7/100)*(1-C9/100)^5</f>
        <v>0.47783410432000006</v>
      </c>
      <c r="F17" s="33">
        <f>1-B17-D17-C17-E17</f>
        <v>0.30636589567999983</v>
      </c>
      <c r="I17" s="14"/>
      <c r="J17" s="26"/>
    </row>
    <row r="18" spans="2:10" ht="18.75" thickBot="1" x14ac:dyDescent="0.3">
      <c r="I18" s="14"/>
      <c r="J18" s="26"/>
    </row>
    <row r="19" spans="2:10" x14ac:dyDescent="0.2">
      <c r="B19" s="3" t="s">
        <v>24</v>
      </c>
      <c r="C19" s="23">
        <f>+F17+E17</f>
        <v>0.7841999999999999</v>
      </c>
    </row>
    <row r="20" spans="2:10" x14ac:dyDescent="0.2">
      <c r="B20" s="4" t="s">
        <v>25</v>
      </c>
      <c r="C20" s="24">
        <f>+C17+D17</f>
        <v>0.19500000000000001</v>
      </c>
    </row>
    <row r="21" spans="2:10" ht="13.5" thickBot="1" x14ac:dyDescent="0.25">
      <c r="B21" s="5" t="s">
        <v>26</v>
      </c>
      <c r="C21" s="25">
        <f>+B17</f>
        <v>2.0799999999999999E-2</v>
      </c>
    </row>
    <row r="22" spans="2:10" ht="13.5" thickBot="1" x14ac:dyDescent="0.25">
      <c r="B22" s="22" t="s">
        <v>32</v>
      </c>
      <c r="C22" s="50">
        <f>SUM(C19:C21)</f>
        <v>0.99999999999999989</v>
      </c>
    </row>
    <row r="23" spans="2:10" x14ac:dyDescent="0.2">
      <c r="D23" s="53"/>
      <c r="F23" s="53"/>
    </row>
    <row r="25" spans="2:10" ht="18.75" thickBot="1" x14ac:dyDescent="0.3">
      <c r="B25" s="55" t="s">
        <v>30</v>
      </c>
      <c r="C25" s="56"/>
      <c r="D25" s="54"/>
    </row>
    <row r="26" spans="2:10" ht="18.75" thickBot="1" x14ac:dyDescent="0.3">
      <c r="B26" s="40" t="s">
        <v>9</v>
      </c>
      <c r="C26" s="41" t="s">
        <v>10</v>
      </c>
      <c r="D26" s="42" t="s">
        <v>18</v>
      </c>
    </row>
    <row r="27" spans="2:10" ht="18" x14ac:dyDescent="0.25">
      <c r="B27" s="43">
        <v>5</v>
      </c>
      <c r="C27" s="44">
        <f>+$B$17+$C$17+$D$17+$E$17+$F$17</f>
        <v>0.99999999999999989</v>
      </c>
      <c r="D27" s="45">
        <f t="shared" ref="D27:D35" si="0">+C27*100</f>
        <v>99.999999999999986</v>
      </c>
    </row>
    <row r="28" spans="2:10" ht="18" x14ac:dyDescent="0.25">
      <c r="B28" s="43">
        <v>1.4</v>
      </c>
      <c r="C28" s="46">
        <f>+$F$17+$E$17+$D$17+$C$17+$B$17-0.01</f>
        <v>0.99</v>
      </c>
      <c r="D28" s="45">
        <f t="shared" si="0"/>
        <v>99</v>
      </c>
    </row>
    <row r="29" spans="2:10" ht="18" x14ac:dyDescent="0.25">
      <c r="B29" s="43">
        <v>1</v>
      </c>
      <c r="C29" s="46">
        <f>+(0.706*$F$17)+$E$17+$D$17+$C$17+$B$17</f>
        <v>0.90992842667008</v>
      </c>
      <c r="D29" s="45">
        <f t="shared" si="0"/>
        <v>90.992842667008006</v>
      </c>
    </row>
    <row r="30" spans="2:10" ht="18" x14ac:dyDescent="0.25">
      <c r="B30" s="43">
        <v>6.3E-2</v>
      </c>
      <c r="C30" s="46">
        <f>+(0.017*$F$17)+$D$17+$C$17+$B$17</f>
        <v>0.22100822022656003</v>
      </c>
      <c r="D30" s="45">
        <f t="shared" si="0"/>
        <v>22.100822022656004</v>
      </c>
    </row>
    <row r="31" spans="2:10" ht="18" x14ac:dyDescent="0.25">
      <c r="B31" s="43">
        <v>4.3999999999999997E-2</v>
      </c>
      <c r="C31" s="46">
        <f>+$B$17+(0.714*$D$17)+$C$17</f>
        <v>0.201214</v>
      </c>
      <c r="D31" s="45">
        <f>C31*100</f>
        <v>20.121400000000001</v>
      </c>
    </row>
    <row r="32" spans="2:10" ht="18" x14ac:dyDescent="0.25">
      <c r="B32" s="43">
        <v>3.7999999999999999E-2</v>
      </c>
      <c r="C32" s="46">
        <f>+$B$17+(0.6*$D$17)+$C$17</f>
        <v>0.19540000000000002</v>
      </c>
      <c r="D32" s="45">
        <f t="shared" si="0"/>
        <v>19.540000000000003</v>
      </c>
    </row>
    <row r="33" spans="2:4" ht="18" x14ac:dyDescent="0.25">
      <c r="B33" s="43">
        <v>4.0000000000000001E-3</v>
      </c>
      <c r="C33" s="46">
        <f>+(0.0286*$C$17)+$B$17</f>
        <v>2.49184E-2</v>
      </c>
      <c r="D33" s="45">
        <f t="shared" si="0"/>
        <v>2.4918399999999998</v>
      </c>
    </row>
    <row r="34" spans="2:4" ht="18" x14ac:dyDescent="0.25">
      <c r="B34" s="43">
        <v>3.0000000000000001E-3</v>
      </c>
      <c r="C34" s="46">
        <f>+(0.667*$B$17)</f>
        <v>1.38736E-2</v>
      </c>
      <c r="D34" s="45">
        <f t="shared" si="0"/>
        <v>1.3873599999999999</v>
      </c>
    </row>
    <row r="35" spans="2:4" ht="18.75" thickBot="1" x14ac:dyDescent="0.3">
      <c r="B35" s="47">
        <v>1E-3</v>
      </c>
      <c r="C35" s="48">
        <v>0</v>
      </c>
      <c r="D35" s="49">
        <f t="shared" si="0"/>
        <v>0</v>
      </c>
    </row>
  </sheetData>
  <phoneticPr fontId="0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CREAMS-Eroded Size Distribution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Eroded Particle Size Distributions from Primary Soil Matrix</dc:title>
  <dc:creator/>
  <cp:lastModifiedBy>Todd, Jordan R.</cp:lastModifiedBy>
  <cp:lastPrinted>2000-02-15T14:24:52Z</cp:lastPrinted>
  <dcterms:created xsi:type="dcterms:W3CDTF">1997-09-05T21:51:24Z</dcterms:created>
  <dcterms:modified xsi:type="dcterms:W3CDTF">2026-03-18T14:13:17Z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2026-03-18T14:13:17Z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7869627a-daa0-4a15-ac02-d8df2864c2fc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