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wp.sharepoint.com/projects/Documents/T-17-007/"/>
    </mc:Choice>
  </mc:AlternateContent>
  <bookViews>
    <workbookView xWindow="0" yWindow="0" windowWidth="23040" windowHeight="8772" tabRatio="617"/>
  </bookViews>
  <sheets>
    <sheet name="Site Data" sheetId="1" r:id="rId1"/>
    <sheet name="BMPs" sheetId="2" r:id="rId2"/>
    <sheet name="Channel and Flood Protection" sheetId="3" r:id="rId3"/>
  </sheets>
  <definedNames>
    <definedName name="_xlnm._FilterDatabase" localSheetId="1" hidden="1">BMPs!#REF!</definedName>
    <definedName name="_xlnm.Print_Area" localSheetId="1">BMPs!$A$1:$O$28</definedName>
    <definedName name="solver_cvg" localSheetId="2" hidden="1">0.0001</definedName>
    <definedName name="solver_drv" localSheetId="2" hidden="1">1</definedName>
    <definedName name="solver_est" localSheetId="2" hidden="1">1</definedName>
    <definedName name="solver_itr" localSheetId="2" hidden="1">100</definedName>
    <definedName name="solver_lhs1" localSheetId="2" hidden="1">'Channel and Flood Protection'!#REF!</definedName>
    <definedName name="solver_lin" localSheetId="2" hidden="1">2</definedName>
    <definedName name="solver_neg" localSheetId="2" hidden="1">2</definedName>
    <definedName name="solver_num" localSheetId="2" hidden="1">0</definedName>
    <definedName name="solver_nwt" localSheetId="2" hidden="1">1</definedName>
    <definedName name="solver_pre" localSheetId="2" hidden="1">0.000001</definedName>
    <definedName name="solver_rel1" localSheetId="2" hidden="1">2</definedName>
    <definedName name="solver_rhs1" localSheetId="2" hidden="1">'Channel and Flood Protection'!#REF!</definedName>
    <definedName name="solver_scl" localSheetId="2" hidden="1">2</definedName>
    <definedName name="solver_sho" localSheetId="2" hidden="1">2</definedName>
    <definedName name="solver_tim" localSheetId="2" hidden="1">100</definedName>
    <definedName name="solver_tol" localSheetId="2" hidden="1">0.05</definedName>
    <definedName name="solver_typ" localSheetId="2" hidden="1">1</definedName>
    <definedName name="solver_val" localSheetId="2" hidden="1">0</definedName>
  </definedNames>
  <calcPr calcId="171027"/>
</workbook>
</file>

<file path=xl/calcChain.xml><?xml version="1.0" encoding="utf-8"?>
<calcChain xmlns="http://schemas.openxmlformats.org/spreadsheetml/2006/main">
  <c r="E32" i="1" l="1"/>
  <c r="E34" i="1"/>
  <c r="G30" i="1" l="1"/>
  <c r="H8" i="2" l="1"/>
  <c r="M8" i="2" s="1"/>
  <c r="H10" i="2"/>
  <c r="M10" i="2" s="1"/>
  <c r="H11" i="2"/>
  <c r="M11" i="2" s="1"/>
  <c r="H12" i="2"/>
  <c r="M12" i="2" s="1"/>
  <c r="H14" i="2"/>
  <c r="M14" i="2" s="1"/>
  <c r="H15" i="2"/>
  <c r="M15" i="2" s="1"/>
  <c r="H16" i="2"/>
  <c r="M16" i="2" s="1"/>
  <c r="H17" i="2"/>
  <c r="M17" i="2" s="1"/>
  <c r="H18" i="2"/>
  <c r="M18" i="2" s="1"/>
  <c r="H20" i="2"/>
  <c r="M20" i="2" s="1"/>
  <c r="H21" i="2"/>
  <c r="M21" i="2" s="1"/>
  <c r="H22" i="2"/>
  <c r="M22" i="2" s="1"/>
  <c r="C8" i="3" l="1"/>
  <c r="B26" i="2"/>
  <c r="G32" i="3" l="1"/>
  <c r="F32" i="3"/>
  <c r="E32" i="3"/>
  <c r="D32" i="3"/>
  <c r="G31" i="3"/>
  <c r="F31" i="3"/>
  <c r="E31" i="3"/>
  <c r="D31" i="3"/>
  <c r="G30" i="3"/>
  <c r="F30" i="3"/>
  <c r="E30" i="3"/>
  <c r="D30" i="3"/>
  <c r="G29" i="3"/>
  <c r="F29" i="3"/>
  <c r="E29" i="3"/>
  <c r="D29" i="3"/>
  <c r="G28" i="3"/>
  <c r="F28" i="3"/>
  <c r="E28" i="3"/>
  <c r="D28" i="3"/>
  <c r="G27" i="3"/>
  <c r="F27" i="3"/>
  <c r="E27" i="3"/>
  <c r="D27" i="3"/>
  <c r="G20" i="3"/>
  <c r="F20" i="3"/>
  <c r="E20" i="3"/>
  <c r="D20" i="3"/>
  <c r="G19" i="3"/>
  <c r="F19" i="3"/>
  <c r="E19" i="3"/>
  <c r="D19" i="3"/>
  <c r="G18" i="3"/>
  <c r="F18" i="3"/>
  <c r="E18" i="3"/>
  <c r="D18" i="3"/>
  <c r="G17" i="3"/>
  <c r="F17" i="3"/>
  <c r="E17" i="3"/>
  <c r="D17" i="3"/>
  <c r="G16" i="3"/>
  <c r="F16" i="3"/>
  <c r="E16" i="3"/>
  <c r="D16" i="3"/>
  <c r="G15" i="3"/>
  <c r="F15" i="3"/>
  <c r="E15" i="3"/>
  <c r="D15" i="3"/>
  <c r="G37" i="3"/>
  <c r="F37" i="3"/>
  <c r="E37" i="3"/>
  <c r="D37" i="3"/>
  <c r="O4" i="3"/>
  <c r="L4" i="3" s="1"/>
  <c r="N4" i="3"/>
  <c r="N5" i="3" s="1"/>
  <c r="O3" i="3"/>
  <c r="M3" i="3" s="1"/>
  <c r="M1" i="3"/>
  <c r="L1" i="3"/>
  <c r="K1" i="3"/>
  <c r="J1" i="3"/>
  <c r="E26" i="2"/>
  <c r="D26" i="2"/>
  <c r="C26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A24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A23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A22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A21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A20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A19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A18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A17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A16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A15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A14" i="2"/>
  <c r="AK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A13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A12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A11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S10" i="2"/>
  <c r="R10" i="2"/>
  <c r="A10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A9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S8" i="2"/>
  <c r="R8" i="2"/>
  <c r="A8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A7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T6" i="2"/>
  <c r="R6" i="2"/>
  <c r="A6" i="2"/>
  <c r="I27" i="1"/>
  <c r="G27" i="1"/>
  <c r="E27" i="1"/>
  <c r="C27" i="1"/>
  <c r="K26" i="1"/>
  <c r="K25" i="1"/>
  <c r="M25" i="1" s="1"/>
  <c r="K24" i="1"/>
  <c r="M24" i="1" s="1"/>
  <c r="I18" i="1"/>
  <c r="G18" i="1"/>
  <c r="E18" i="1"/>
  <c r="C18" i="1"/>
  <c r="K17" i="1"/>
  <c r="M17" i="1" s="1"/>
  <c r="K16" i="1"/>
  <c r="M16" i="1" s="1"/>
  <c r="K15" i="1"/>
  <c r="M15" i="1" s="1"/>
  <c r="M26" i="1" l="1"/>
  <c r="F7" i="2" s="1"/>
  <c r="N6" i="3"/>
  <c r="O5" i="3"/>
  <c r="K4" i="3"/>
  <c r="M4" i="3"/>
  <c r="K27" i="1"/>
  <c r="B37" i="1" s="1"/>
  <c r="Y27" i="2"/>
  <c r="G13" i="2" s="1"/>
  <c r="AC27" i="2"/>
  <c r="G17" i="2" s="1"/>
  <c r="AG27" i="2"/>
  <c r="G20" i="2" s="1"/>
  <c r="AK27" i="2"/>
  <c r="G24" i="2" s="1"/>
  <c r="X27" i="2"/>
  <c r="G12" i="2" s="1"/>
  <c r="AB27" i="2"/>
  <c r="G16" i="2" s="1"/>
  <c r="AF27" i="2"/>
  <c r="AA27" i="2"/>
  <c r="G15" i="2" s="1"/>
  <c r="AE27" i="2"/>
  <c r="G19" i="2" s="1"/>
  <c r="W27" i="2"/>
  <c r="G11" i="2" s="1"/>
  <c r="AI27" i="2"/>
  <c r="G22" i="2" s="1"/>
  <c r="V27" i="2"/>
  <c r="G10" i="2" s="1"/>
  <c r="Z27" i="2"/>
  <c r="G14" i="2" s="1"/>
  <c r="AD27" i="2"/>
  <c r="G18" i="2" s="1"/>
  <c r="AH27" i="2"/>
  <c r="G21" i="2" s="1"/>
  <c r="K18" i="1"/>
  <c r="N7" i="3"/>
  <c r="O6" i="3"/>
  <c r="J3" i="3"/>
  <c r="K3" i="3"/>
  <c r="J4" i="3"/>
  <c r="L5" i="3"/>
  <c r="L3" i="3"/>
  <c r="M5" i="3"/>
  <c r="H19" i="2" l="1"/>
  <c r="M19" i="2" s="1"/>
  <c r="H13" i="2"/>
  <c r="M13" i="2" s="1"/>
  <c r="H24" i="2"/>
  <c r="M24" i="2" s="1"/>
  <c r="F14" i="2"/>
  <c r="N14" i="2" s="1"/>
  <c r="F21" i="2"/>
  <c r="N21" i="2" s="1"/>
  <c r="F11" i="2"/>
  <c r="N11" i="2" s="1"/>
  <c r="F24" i="2"/>
  <c r="F19" i="2"/>
  <c r="F16" i="2"/>
  <c r="N16" i="2" s="1"/>
  <c r="F8" i="2"/>
  <c r="F20" i="2"/>
  <c r="N20" i="2" s="1"/>
  <c r="F18" i="2"/>
  <c r="N18" i="2" s="1"/>
  <c r="F17" i="2"/>
  <c r="N17" i="2" s="1"/>
  <c r="F12" i="2"/>
  <c r="N12" i="2" s="1"/>
  <c r="F10" i="2"/>
  <c r="N10" i="2" s="1"/>
  <c r="F23" i="2"/>
  <c r="F6" i="2"/>
  <c r="F13" i="2"/>
  <c r="F15" i="2"/>
  <c r="N15" i="2" s="1"/>
  <c r="F22" i="2"/>
  <c r="N22" i="2" s="1"/>
  <c r="F9" i="2"/>
  <c r="M27" i="1"/>
  <c r="C34" i="1" s="1"/>
  <c r="C7" i="3"/>
  <c r="G34" i="3" s="1"/>
  <c r="H34" i="3" s="1"/>
  <c r="J5" i="3"/>
  <c r="K5" i="3"/>
  <c r="L27" i="1"/>
  <c r="L26" i="1"/>
  <c r="L25" i="1"/>
  <c r="L24" i="1"/>
  <c r="M18" i="1"/>
  <c r="L17" i="1"/>
  <c r="L16" i="1"/>
  <c r="L15" i="1"/>
  <c r="L18" i="1"/>
  <c r="G22" i="3"/>
  <c r="H22" i="3" s="1"/>
  <c r="L6" i="3"/>
  <c r="K6" i="3"/>
  <c r="J6" i="3"/>
  <c r="M6" i="3"/>
  <c r="N8" i="3"/>
  <c r="O7" i="3"/>
  <c r="N19" i="2" l="1"/>
  <c r="N24" i="2"/>
  <c r="N13" i="2"/>
  <c r="C33" i="1"/>
  <c r="E33" i="1" s="1"/>
  <c r="D39" i="3"/>
  <c r="G39" i="3"/>
  <c r="E39" i="3"/>
  <c r="F39" i="3"/>
  <c r="F38" i="3"/>
  <c r="E38" i="3"/>
  <c r="G38" i="3"/>
  <c r="D38" i="3"/>
  <c r="J7" i="3"/>
  <c r="M7" i="3"/>
  <c r="L7" i="3"/>
  <c r="K7" i="3"/>
  <c r="N9" i="3"/>
  <c r="O8" i="3"/>
  <c r="B32" i="2" l="1"/>
  <c r="B31" i="2"/>
  <c r="L8" i="3"/>
  <c r="K8" i="3"/>
  <c r="J8" i="3"/>
  <c r="M8" i="3"/>
  <c r="N10" i="3"/>
  <c r="O9" i="3"/>
  <c r="J10" i="2" l="1"/>
  <c r="J18" i="2"/>
  <c r="J14" i="2"/>
  <c r="J22" i="2"/>
  <c r="J11" i="2"/>
  <c r="J15" i="2"/>
  <c r="J19" i="2"/>
  <c r="J12" i="2"/>
  <c r="J16" i="2"/>
  <c r="J20" i="2"/>
  <c r="J24" i="2"/>
  <c r="J13" i="2"/>
  <c r="J17" i="2"/>
  <c r="J21" i="2"/>
  <c r="T10" i="2"/>
  <c r="F26" i="2"/>
  <c r="J9" i="3"/>
  <c r="M9" i="3"/>
  <c r="L9" i="3"/>
  <c r="K9" i="3"/>
  <c r="N11" i="3"/>
  <c r="O10" i="3"/>
  <c r="K19" i="2" l="1"/>
  <c r="K21" i="2"/>
  <c r="K20" i="2"/>
  <c r="K15" i="2"/>
  <c r="K24" i="2"/>
  <c r="K14" i="2"/>
  <c r="K17" i="2"/>
  <c r="K16" i="2"/>
  <c r="K11" i="2"/>
  <c r="K18" i="2"/>
  <c r="K13" i="2"/>
  <c r="AJ13" i="2" s="1"/>
  <c r="AJ27" i="2" s="1"/>
  <c r="G23" i="2" s="1"/>
  <c r="K12" i="2"/>
  <c r="K22" i="2"/>
  <c r="K10" i="2"/>
  <c r="S11" i="2"/>
  <c r="R11" i="2"/>
  <c r="R27" i="2" s="1"/>
  <c r="G6" i="2" s="1"/>
  <c r="L10" i="3"/>
  <c r="K10" i="3"/>
  <c r="J10" i="3"/>
  <c r="M10" i="3"/>
  <c r="N12" i="3"/>
  <c r="O11" i="3"/>
  <c r="H6" i="2" l="1"/>
  <c r="M6" i="2" s="1"/>
  <c r="N6" i="2" s="1"/>
  <c r="H23" i="2"/>
  <c r="M23" i="2" s="1"/>
  <c r="N23" i="2" s="1"/>
  <c r="N13" i="3"/>
  <c r="O12" i="3"/>
  <c r="J11" i="3"/>
  <c r="M11" i="3"/>
  <c r="L11" i="3"/>
  <c r="K11" i="3"/>
  <c r="J23" i="2" l="1"/>
  <c r="K23" i="2" s="1"/>
  <c r="J6" i="2"/>
  <c r="L12" i="3"/>
  <c r="K12" i="3"/>
  <c r="J12" i="3"/>
  <c r="M12" i="3"/>
  <c r="N14" i="3"/>
  <c r="O13" i="3"/>
  <c r="K6" i="2" l="1"/>
  <c r="J13" i="3"/>
  <c r="M13" i="3"/>
  <c r="L13" i="3"/>
  <c r="K13" i="3"/>
  <c r="N15" i="3"/>
  <c r="O14" i="3"/>
  <c r="U6" i="2" l="1"/>
  <c r="U27" i="2" s="1"/>
  <c r="G9" i="2" s="1"/>
  <c r="S6" i="2"/>
  <c r="S27" i="2" s="1"/>
  <c r="G7" i="2" s="1"/>
  <c r="L14" i="3"/>
  <c r="K14" i="3"/>
  <c r="J14" i="3"/>
  <c r="M14" i="3"/>
  <c r="N16" i="3"/>
  <c r="O15" i="3"/>
  <c r="H7" i="2" l="1"/>
  <c r="M7" i="2" s="1"/>
  <c r="N7" i="2" s="1"/>
  <c r="H9" i="2"/>
  <c r="M9" i="2" s="1"/>
  <c r="N9" i="2" s="1"/>
  <c r="J15" i="3"/>
  <c r="M15" i="3"/>
  <c r="L15" i="3"/>
  <c r="K15" i="3"/>
  <c r="N17" i="3"/>
  <c r="O16" i="3"/>
  <c r="J9" i="2" l="1"/>
  <c r="K9" i="2" s="1"/>
  <c r="J7" i="2"/>
  <c r="K7" i="2" s="1"/>
  <c r="L16" i="3"/>
  <c r="K16" i="3"/>
  <c r="J16" i="3"/>
  <c r="M16" i="3"/>
  <c r="N18" i="3"/>
  <c r="O17" i="3"/>
  <c r="J17" i="3" l="1"/>
  <c r="M17" i="3"/>
  <c r="L17" i="3"/>
  <c r="K17" i="3"/>
  <c r="N19" i="3"/>
  <c r="O18" i="3"/>
  <c r="L18" i="3" l="1"/>
  <c r="K18" i="3"/>
  <c r="J18" i="3"/>
  <c r="M18" i="3"/>
  <c r="N20" i="3"/>
  <c r="O19" i="3"/>
  <c r="J19" i="3" l="1"/>
  <c r="M19" i="3"/>
  <c r="L19" i="3"/>
  <c r="K19" i="3"/>
  <c r="N21" i="3"/>
  <c r="O20" i="3"/>
  <c r="L20" i="3" l="1"/>
  <c r="K20" i="3"/>
  <c r="J20" i="3"/>
  <c r="M20" i="3"/>
  <c r="N22" i="3"/>
  <c r="O21" i="3"/>
  <c r="J21" i="3" l="1"/>
  <c r="M21" i="3"/>
  <c r="L21" i="3"/>
  <c r="K21" i="3"/>
  <c r="O22" i="3"/>
  <c r="N23" i="3"/>
  <c r="K22" i="3" l="1"/>
  <c r="J22" i="3"/>
  <c r="M22" i="3"/>
  <c r="L22" i="3"/>
  <c r="N24" i="3"/>
  <c r="O23" i="3"/>
  <c r="O24" i="3" l="1"/>
  <c r="N25" i="3"/>
  <c r="M23" i="3"/>
  <c r="L23" i="3"/>
  <c r="K23" i="3"/>
  <c r="J23" i="3"/>
  <c r="N26" i="3" l="1"/>
  <c r="O25" i="3"/>
  <c r="K24" i="3"/>
  <c r="J24" i="3"/>
  <c r="M24" i="3"/>
  <c r="L24" i="3"/>
  <c r="M25" i="3" l="1"/>
  <c r="L25" i="3"/>
  <c r="K25" i="3"/>
  <c r="J25" i="3"/>
  <c r="O26" i="3"/>
  <c r="N27" i="3"/>
  <c r="N28" i="3" l="1"/>
  <c r="O27" i="3"/>
  <c r="K26" i="3"/>
  <c r="J26" i="3"/>
  <c r="M26" i="3"/>
  <c r="L26" i="3"/>
  <c r="M27" i="3" l="1"/>
  <c r="L27" i="3"/>
  <c r="K27" i="3"/>
  <c r="J27" i="3"/>
  <c r="O28" i="3"/>
  <c r="N29" i="3"/>
  <c r="N30" i="3" l="1"/>
  <c r="O29" i="3"/>
  <c r="K28" i="3"/>
  <c r="J28" i="3"/>
  <c r="M28" i="3"/>
  <c r="L28" i="3"/>
  <c r="M29" i="3" l="1"/>
  <c r="L29" i="3"/>
  <c r="K29" i="3"/>
  <c r="J29" i="3"/>
  <c r="O30" i="3"/>
  <c r="N31" i="3"/>
  <c r="N32" i="3" l="1"/>
  <c r="O31" i="3"/>
  <c r="K30" i="3"/>
  <c r="J30" i="3"/>
  <c r="M30" i="3"/>
  <c r="L30" i="3"/>
  <c r="M31" i="3" l="1"/>
  <c r="L31" i="3"/>
  <c r="K31" i="3"/>
  <c r="J31" i="3"/>
  <c r="N33" i="3"/>
  <c r="O32" i="3"/>
  <c r="K32" i="3" l="1"/>
  <c r="J32" i="3"/>
  <c r="M32" i="3"/>
  <c r="L32" i="3"/>
  <c r="N34" i="3"/>
  <c r="O33" i="3"/>
  <c r="M33" i="3" l="1"/>
  <c r="L33" i="3"/>
  <c r="K33" i="3"/>
  <c r="J33" i="3"/>
  <c r="N35" i="3"/>
  <c r="O34" i="3"/>
  <c r="L34" i="3" l="1"/>
  <c r="M34" i="3"/>
  <c r="K34" i="3"/>
  <c r="J34" i="3"/>
  <c r="O35" i="3"/>
  <c r="N36" i="3"/>
  <c r="N37" i="3" l="1"/>
  <c r="O36" i="3"/>
  <c r="J35" i="3"/>
  <c r="K35" i="3"/>
  <c r="M35" i="3"/>
  <c r="L35" i="3"/>
  <c r="L36" i="3" l="1"/>
  <c r="K36" i="3"/>
  <c r="M36" i="3"/>
  <c r="J36" i="3"/>
  <c r="O37" i="3"/>
  <c r="N38" i="3"/>
  <c r="N39" i="3" l="1"/>
  <c r="O38" i="3"/>
  <c r="J37" i="3"/>
  <c r="M37" i="3"/>
  <c r="K37" i="3"/>
  <c r="L37" i="3"/>
  <c r="L38" i="3" l="1"/>
  <c r="K38" i="3"/>
  <c r="M38" i="3"/>
  <c r="J38" i="3"/>
  <c r="O39" i="3"/>
  <c r="N40" i="3"/>
  <c r="N41" i="3" l="1"/>
  <c r="O40" i="3"/>
  <c r="J39" i="3"/>
  <c r="M39" i="3"/>
  <c r="K39" i="3"/>
  <c r="L39" i="3"/>
  <c r="L40" i="3" l="1"/>
  <c r="K40" i="3"/>
  <c r="M40" i="3"/>
  <c r="J40" i="3"/>
  <c r="O41" i="3"/>
  <c r="N42" i="3"/>
  <c r="N43" i="3" l="1"/>
  <c r="O42" i="3"/>
  <c r="J41" i="3"/>
  <c r="M41" i="3"/>
  <c r="K41" i="3"/>
  <c r="L41" i="3"/>
  <c r="L42" i="3" l="1"/>
  <c r="K42" i="3"/>
  <c r="M42" i="3"/>
  <c r="J42" i="3"/>
  <c r="O43" i="3"/>
  <c r="N44" i="3"/>
  <c r="J43" i="3" l="1"/>
  <c r="M43" i="3"/>
  <c r="K43" i="3"/>
  <c r="L43" i="3"/>
  <c r="N45" i="3"/>
  <c r="O44" i="3"/>
  <c r="L44" i="3" l="1"/>
  <c r="K44" i="3"/>
  <c r="M44" i="3"/>
  <c r="J44" i="3"/>
  <c r="O45" i="3"/>
  <c r="N46" i="3"/>
  <c r="N47" i="3" l="1"/>
  <c r="O46" i="3"/>
  <c r="J45" i="3"/>
  <c r="M45" i="3"/>
  <c r="K45" i="3"/>
  <c r="L45" i="3"/>
  <c r="L46" i="3" l="1"/>
  <c r="K46" i="3"/>
  <c r="M46" i="3"/>
  <c r="J46" i="3"/>
  <c r="O47" i="3"/>
  <c r="N48" i="3"/>
  <c r="N49" i="3" l="1"/>
  <c r="O48" i="3"/>
  <c r="J47" i="3"/>
  <c r="M47" i="3"/>
  <c r="K47" i="3"/>
  <c r="L47" i="3"/>
  <c r="L48" i="3" l="1"/>
  <c r="K48" i="3"/>
  <c r="M48" i="3"/>
  <c r="J48" i="3"/>
  <c r="O49" i="3"/>
  <c r="N50" i="3"/>
  <c r="N51" i="3" l="1"/>
  <c r="O50" i="3"/>
  <c r="J49" i="3"/>
  <c r="M49" i="3"/>
  <c r="K49" i="3"/>
  <c r="L49" i="3"/>
  <c r="L50" i="3" l="1"/>
  <c r="K50" i="3"/>
  <c r="M50" i="3"/>
  <c r="J50" i="3"/>
  <c r="O51" i="3"/>
  <c r="N52" i="3"/>
  <c r="N53" i="3" l="1"/>
  <c r="O52" i="3"/>
  <c r="J51" i="3"/>
  <c r="M51" i="3"/>
  <c r="K51" i="3"/>
  <c r="L51" i="3"/>
  <c r="L52" i="3" l="1"/>
  <c r="K52" i="3"/>
  <c r="M52" i="3"/>
  <c r="J52" i="3"/>
  <c r="O53" i="3"/>
  <c r="N54" i="3"/>
  <c r="N55" i="3" l="1"/>
  <c r="O54" i="3"/>
  <c r="J53" i="3"/>
  <c r="M53" i="3"/>
  <c r="K53" i="3"/>
  <c r="L53" i="3"/>
  <c r="L54" i="3" l="1"/>
  <c r="K54" i="3"/>
  <c r="M54" i="3"/>
  <c r="J54" i="3"/>
  <c r="O55" i="3"/>
  <c r="N56" i="3"/>
  <c r="N57" i="3" l="1"/>
  <c r="O56" i="3"/>
  <c r="J55" i="3"/>
  <c r="M55" i="3"/>
  <c r="K55" i="3"/>
  <c r="L55" i="3"/>
  <c r="L56" i="3" l="1"/>
  <c r="K56" i="3"/>
  <c r="M56" i="3"/>
  <c r="J56" i="3"/>
  <c r="O57" i="3"/>
  <c r="N58" i="3"/>
  <c r="N59" i="3" l="1"/>
  <c r="O58" i="3"/>
  <c r="J57" i="3"/>
  <c r="M57" i="3"/>
  <c r="K57" i="3"/>
  <c r="L57" i="3"/>
  <c r="L58" i="3" l="1"/>
  <c r="K58" i="3"/>
  <c r="M58" i="3"/>
  <c r="J58" i="3"/>
  <c r="O59" i="3"/>
  <c r="N60" i="3"/>
  <c r="N61" i="3" l="1"/>
  <c r="O60" i="3"/>
  <c r="J59" i="3"/>
  <c r="M59" i="3"/>
  <c r="K59" i="3"/>
  <c r="L59" i="3"/>
  <c r="L60" i="3" l="1"/>
  <c r="K60" i="3"/>
  <c r="M60" i="3"/>
  <c r="J60" i="3"/>
  <c r="O61" i="3"/>
  <c r="N62" i="3"/>
  <c r="J61" i="3" l="1"/>
  <c r="M61" i="3"/>
  <c r="K61" i="3"/>
  <c r="L61" i="3"/>
  <c r="N63" i="3"/>
  <c r="O62" i="3"/>
  <c r="L62" i="3" l="1"/>
  <c r="K62" i="3"/>
  <c r="M62" i="3"/>
  <c r="J62" i="3"/>
  <c r="O63" i="3"/>
  <c r="N64" i="3"/>
  <c r="N65" i="3" l="1"/>
  <c r="O64" i="3"/>
  <c r="J63" i="3"/>
  <c r="M63" i="3"/>
  <c r="K63" i="3"/>
  <c r="L63" i="3"/>
  <c r="L64" i="3" l="1"/>
  <c r="K64" i="3"/>
  <c r="M64" i="3"/>
  <c r="J64" i="3"/>
  <c r="O65" i="3"/>
  <c r="N66" i="3"/>
  <c r="N67" i="3" l="1"/>
  <c r="O66" i="3"/>
  <c r="J65" i="3"/>
  <c r="M65" i="3"/>
  <c r="K65" i="3"/>
  <c r="L65" i="3"/>
  <c r="L66" i="3" l="1"/>
  <c r="K66" i="3"/>
  <c r="M66" i="3"/>
  <c r="J66" i="3"/>
  <c r="O67" i="3"/>
  <c r="N68" i="3"/>
  <c r="N69" i="3" l="1"/>
  <c r="O68" i="3"/>
  <c r="J67" i="3"/>
  <c r="M67" i="3"/>
  <c r="K67" i="3"/>
  <c r="L67" i="3"/>
  <c r="L68" i="3" l="1"/>
  <c r="K68" i="3"/>
  <c r="M68" i="3"/>
  <c r="J68" i="3"/>
  <c r="O69" i="3"/>
  <c r="N70" i="3"/>
  <c r="N71" i="3" l="1"/>
  <c r="O70" i="3"/>
  <c r="J69" i="3"/>
  <c r="M69" i="3"/>
  <c r="K69" i="3"/>
  <c r="L69" i="3"/>
  <c r="L70" i="3" l="1"/>
  <c r="K70" i="3"/>
  <c r="M70" i="3"/>
  <c r="J70" i="3"/>
  <c r="O71" i="3"/>
  <c r="N72" i="3"/>
  <c r="N73" i="3" l="1"/>
  <c r="O72" i="3"/>
  <c r="J71" i="3"/>
  <c r="M71" i="3"/>
  <c r="K71" i="3"/>
  <c r="L71" i="3"/>
  <c r="L72" i="3" l="1"/>
  <c r="K72" i="3"/>
  <c r="M72" i="3"/>
  <c r="J72" i="3"/>
  <c r="O73" i="3"/>
  <c r="N74" i="3"/>
  <c r="N75" i="3" l="1"/>
  <c r="O74" i="3"/>
  <c r="J73" i="3"/>
  <c r="M73" i="3"/>
  <c r="K73" i="3"/>
  <c r="L73" i="3"/>
  <c r="L74" i="3" l="1"/>
  <c r="K74" i="3"/>
  <c r="M74" i="3"/>
  <c r="J74" i="3"/>
  <c r="O75" i="3"/>
  <c r="N76" i="3"/>
  <c r="N77" i="3" l="1"/>
  <c r="O76" i="3"/>
  <c r="J75" i="3"/>
  <c r="M75" i="3"/>
  <c r="K75" i="3"/>
  <c r="L75" i="3"/>
  <c r="L76" i="3" l="1"/>
  <c r="K76" i="3"/>
  <c r="M76" i="3"/>
  <c r="J76" i="3"/>
  <c r="O77" i="3"/>
  <c r="N78" i="3"/>
  <c r="J77" i="3" l="1"/>
  <c r="M77" i="3"/>
  <c r="K77" i="3"/>
  <c r="L77" i="3"/>
  <c r="N79" i="3"/>
  <c r="O78" i="3"/>
  <c r="O79" i="3" l="1"/>
  <c r="N80" i="3"/>
  <c r="L78" i="3"/>
  <c r="K78" i="3"/>
  <c r="M78" i="3"/>
  <c r="J78" i="3"/>
  <c r="J79" i="3" l="1"/>
  <c r="M79" i="3"/>
  <c r="K79" i="3"/>
  <c r="L79" i="3"/>
  <c r="N81" i="3"/>
  <c r="O80" i="3"/>
  <c r="L80" i="3" l="1"/>
  <c r="K80" i="3"/>
  <c r="M80" i="3"/>
  <c r="J80" i="3"/>
  <c r="O81" i="3"/>
  <c r="N82" i="3"/>
  <c r="N83" i="3" l="1"/>
  <c r="O82" i="3"/>
  <c r="J81" i="3"/>
  <c r="M81" i="3"/>
  <c r="K81" i="3"/>
  <c r="L81" i="3"/>
  <c r="L82" i="3" l="1"/>
  <c r="K82" i="3"/>
  <c r="M82" i="3"/>
  <c r="J82" i="3"/>
  <c r="O83" i="3"/>
  <c r="N84" i="3"/>
  <c r="N85" i="3" l="1"/>
  <c r="O84" i="3"/>
  <c r="J83" i="3"/>
  <c r="M83" i="3"/>
  <c r="K83" i="3"/>
  <c r="L83" i="3"/>
  <c r="L84" i="3" l="1"/>
  <c r="K84" i="3"/>
  <c r="M84" i="3"/>
  <c r="J84" i="3"/>
  <c r="O85" i="3"/>
  <c r="N86" i="3"/>
  <c r="N87" i="3" l="1"/>
  <c r="O86" i="3"/>
  <c r="J85" i="3"/>
  <c r="M85" i="3"/>
  <c r="K85" i="3"/>
  <c r="L85" i="3"/>
  <c r="L86" i="3" l="1"/>
  <c r="K86" i="3"/>
  <c r="M86" i="3"/>
  <c r="J86" i="3"/>
  <c r="O87" i="3"/>
  <c r="N88" i="3"/>
  <c r="N89" i="3" l="1"/>
  <c r="O88" i="3"/>
  <c r="J87" i="3"/>
  <c r="M87" i="3"/>
  <c r="K87" i="3"/>
  <c r="L87" i="3"/>
  <c r="L88" i="3" l="1"/>
  <c r="K88" i="3"/>
  <c r="M88" i="3"/>
  <c r="J88" i="3"/>
  <c r="O89" i="3"/>
  <c r="N90" i="3"/>
  <c r="N91" i="3" l="1"/>
  <c r="O90" i="3"/>
  <c r="J89" i="3"/>
  <c r="M89" i="3"/>
  <c r="K89" i="3"/>
  <c r="L89" i="3"/>
  <c r="L90" i="3" l="1"/>
  <c r="K90" i="3"/>
  <c r="M90" i="3"/>
  <c r="J90" i="3"/>
  <c r="O91" i="3"/>
  <c r="N92" i="3"/>
  <c r="N93" i="3" l="1"/>
  <c r="O92" i="3"/>
  <c r="J91" i="3"/>
  <c r="M91" i="3"/>
  <c r="K91" i="3"/>
  <c r="L91" i="3"/>
  <c r="L92" i="3" l="1"/>
  <c r="K92" i="3"/>
  <c r="M92" i="3"/>
  <c r="J92" i="3"/>
  <c r="O93" i="3"/>
  <c r="N94" i="3"/>
  <c r="N95" i="3" l="1"/>
  <c r="O94" i="3"/>
  <c r="J93" i="3"/>
  <c r="M93" i="3"/>
  <c r="K93" i="3"/>
  <c r="L93" i="3"/>
  <c r="L94" i="3" l="1"/>
  <c r="K94" i="3"/>
  <c r="M94" i="3"/>
  <c r="J94" i="3"/>
  <c r="O95" i="3"/>
  <c r="N96" i="3"/>
  <c r="N97" i="3" l="1"/>
  <c r="O96" i="3"/>
  <c r="J95" i="3"/>
  <c r="M95" i="3"/>
  <c r="K95" i="3"/>
  <c r="L95" i="3"/>
  <c r="L96" i="3" l="1"/>
  <c r="K96" i="3"/>
  <c r="M96" i="3"/>
  <c r="J96" i="3"/>
  <c r="O97" i="3"/>
  <c r="N98" i="3"/>
  <c r="J97" i="3" l="1"/>
  <c r="M97" i="3"/>
  <c r="K97" i="3"/>
  <c r="L97" i="3"/>
  <c r="N99" i="3"/>
  <c r="O98" i="3"/>
  <c r="L98" i="3" l="1"/>
  <c r="K98" i="3"/>
  <c r="M98" i="3"/>
  <c r="J98" i="3"/>
  <c r="O99" i="3"/>
  <c r="N100" i="3"/>
  <c r="N101" i="3" l="1"/>
  <c r="O100" i="3"/>
  <c r="J99" i="3"/>
  <c r="M99" i="3"/>
  <c r="K99" i="3"/>
  <c r="L99" i="3"/>
  <c r="L100" i="3" l="1"/>
  <c r="K100" i="3"/>
  <c r="M100" i="3"/>
  <c r="J100" i="3"/>
  <c r="O101" i="3"/>
  <c r="N102" i="3"/>
  <c r="N103" i="3" l="1"/>
  <c r="O102" i="3"/>
  <c r="J101" i="3"/>
  <c r="M101" i="3"/>
  <c r="K101" i="3"/>
  <c r="L101" i="3"/>
  <c r="L102" i="3" l="1"/>
  <c r="K102" i="3"/>
  <c r="M102" i="3"/>
  <c r="J102" i="3"/>
  <c r="O103" i="3"/>
  <c r="N104" i="3"/>
  <c r="N105" i="3" l="1"/>
  <c r="O104" i="3"/>
  <c r="J103" i="3"/>
  <c r="M103" i="3"/>
  <c r="K103" i="3"/>
  <c r="L103" i="3"/>
  <c r="L104" i="3" l="1"/>
  <c r="K104" i="3"/>
  <c r="M104" i="3"/>
  <c r="J104" i="3"/>
  <c r="O105" i="3"/>
  <c r="N106" i="3"/>
  <c r="N107" i="3" l="1"/>
  <c r="O106" i="3"/>
  <c r="J105" i="3"/>
  <c r="M105" i="3"/>
  <c r="K105" i="3"/>
  <c r="L105" i="3"/>
  <c r="L106" i="3" l="1"/>
  <c r="K106" i="3"/>
  <c r="M106" i="3"/>
  <c r="J106" i="3"/>
  <c r="O107" i="3"/>
  <c r="N108" i="3"/>
  <c r="N109" i="3" l="1"/>
  <c r="O108" i="3"/>
  <c r="J107" i="3"/>
  <c r="M107" i="3"/>
  <c r="K107" i="3"/>
  <c r="L107" i="3"/>
  <c r="L108" i="3" l="1"/>
  <c r="K108" i="3"/>
  <c r="M108" i="3"/>
  <c r="J108" i="3"/>
  <c r="O109" i="3"/>
  <c r="N110" i="3"/>
  <c r="N111" i="3" l="1"/>
  <c r="O110" i="3"/>
  <c r="J109" i="3"/>
  <c r="M109" i="3"/>
  <c r="K109" i="3"/>
  <c r="L109" i="3"/>
  <c r="L110" i="3" l="1"/>
  <c r="K110" i="3"/>
  <c r="M110" i="3"/>
  <c r="J110" i="3"/>
  <c r="O111" i="3"/>
  <c r="N112" i="3"/>
  <c r="N113" i="3" l="1"/>
  <c r="O112" i="3"/>
  <c r="J111" i="3"/>
  <c r="M111" i="3"/>
  <c r="K111" i="3"/>
  <c r="L111" i="3"/>
  <c r="L112" i="3" l="1"/>
  <c r="K112" i="3"/>
  <c r="M112" i="3"/>
  <c r="J112" i="3"/>
  <c r="O113" i="3"/>
  <c r="N114" i="3"/>
  <c r="N115" i="3" l="1"/>
  <c r="O114" i="3"/>
  <c r="J113" i="3"/>
  <c r="M113" i="3"/>
  <c r="K113" i="3"/>
  <c r="L113" i="3"/>
  <c r="L114" i="3" l="1"/>
  <c r="K114" i="3"/>
  <c r="M114" i="3"/>
  <c r="J114" i="3"/>
  <c r="O115" i="3"/>
  <c r="N116" i="3"/>
  <c r="J115" i="3" l="1"/>
  <c r="M115" i="3"/>
  <c r="K115" i="3"/>
  <c r="L115" i="3"/>
  <c r="N117" i="3"/>
  <c r="O116" i="3"/>
  <c r="O117" i="3" l="1"/>
  <c r="N118" i="3"/>
  <c r="L116" i="3"/>
  <c r="K116" i="3"/>
  <c r="M116" i="3"/>
  <c r="J116" i="3"/>
  <c r="N119" i="3" l="1"/>
  <c r="O118" i="3"/>
  <c r="J117" i="3"/>
  <c r="M117" i="3"/>
  <c r="K117" i="3"/>
  <c r="L117" i="3"/>
  <c r="L118" i="3" l="1"/>
  <c r="K118" i="3"/>
  <c r="M118" i="3"/>
  <c r="J118" i="3"/>
  <c r="O119" i="3"/>
  <c r="N120" i="3"/>
  <c r="N121" i="3" l="1"/>
  <c r="O120" i="3"/>
  <c r="J119" i="3"/>
  <c r="M119" i="3"/>
  <c r="K119" i="3"/>
  <c r="L119" i="3"/>
  <c r="L120" i="3" l="1"/>
  <c r="K120" i="3"/>
  <c r="M120" i="3"/>
  <c r="J120" i="3"/>
  <c r="O121" i="3"/>
  <c r="N122" i="3"/>
  <c r="N123" i="3" l="1"/>
  <c r="O122" i="3"/>
  <c r="J121" i="3"/>
  <c r="M121" i="3"/>
  <c r="K121" i="3"/>
  <c r="L121" i="3"/>
  <c r="L122" i="3" l="1"/>
  <c r="K122" i="3"/>
  <c r="M122" i="3"/>
  <c r="J122" i="3"/>
  <c r="O123" i="3"/>
  <c r="N124" i="3"/>
  <c r="N125" i="3" l="1"/>
  <c r="O124" i="3"/>
  <c r="J123" i="3"/>
  <c r="M123" i="3"/>
  <c r="K123" i="3"/>
  <c r="L123" i="3"/>
  <c r="L124" i="3" l="1"/>
  <c r="K124" i="3"/>
  <c r="M124" i="3"/>
  <c r="J124" i="3"/>
  <c r="O125" i="3"/>
  <c r="N126" i="3"/>
  <c r="N127" i="3" l="1"/>
  <c r="O126" i="3"/>
  <c r="J125" i="3"/>
  <c r="M125" i="3"/>
  <c r="K125" i="3"/>
  <c r="L125" i="3"/>
  <c r="L126" i="3" l="1"/>
  <c r="K126" i="3"/>
  <c r="M126" i="3"/>
  <c r="J126" i="3"/>
  <c r="O127" i="3"/>
  <c r="N128" i="3"/>
  <c r="N129" i="3" l="1"/>
  <c r="O128" i="3"/>
  <c r="J127" i="3"/>
  <c r="M127" i="3"/>
  <c r="K127" i="3"/>
  <c r="L127" i="3"/>
  <c r="L128" i="3" l="1"/>
  <c r="K128" i="3"/>
  <c r="M128" i="3"/>
  <c r="J128" i="3"/>
  <c r="O129" i="3"/>
  <c r="N130" i="3"/>
  <c r="N131" i="3" l="1"/>
  <c r="O130" i="3"/>
  <c r="J129" i="3"/>
  <c r="M129" i="3"/>
  <c r="K129" i="3"/>
  <c r="L129" i="3"/>
  <c r="L130" i="3" l="1"/>
  <c r="K130" i="3"/>
  <c r="M130" i="3"/>
  <c r="J130" i="3"/>
  <c r="O131" i="3"/>
  <c r="N132" i="3"/>
  <c r="N133" i="3" l="1"/>
  <c r="O132" i="3"/>
  <c r="J131" i="3"/>
  <c r="M131" i="3"/>
  <c r="K131" i="3"/>
  <c r="L131" i="3"/>
  <c r="L132" i="3" l="1"/>
  <c r="K132" i="3"/>
  <c r="M132" i="3"/>
  <c r="J132" i="3"/>
  <c r="O133" i="3"/>
  <c r="N134" i="3"/>
  <c r="J133" i="3" l="1"/>
  <c r="M133" i="3"/>
  <c r="K133" i="3"/>
  <c r="L133" i="3"/>
  <c r="N135" i="3"/>
  <c r="O134" i="3"/>
  <c r="L134" i="3" l="1"/>
  <c r="K134" i="3"/>
  <c r="M134" i="3"/>
  <c r="J134" i="3"/>
  <c r="O135" i="3"/>
  <c r="N136" i="3"/>
  <c r="N137" i="3" l="1"/>
  <c r="O136" i="3"/>
  <c r="J135" i="3"/>
  <c r="M135" i="3"/>
  <c r="K135" i="3"/>
  <c r="L135" i="3"/>
  <c r="L136" i="3" l="1"/>
  <c r="K136" i="3"/>
  <c r="M136" i="3"/>
  <c r="J136" i="3"/>
  <c r="O137" i="3"/>
  <c r="N138" i="3"/>
  <c r="N139" i="3" l="1"/>
  <c r="O138" i="3"/>
  <c r="J137" i="3"/>
  <c r="M137" i="3"/>
  <c r="K137" i="3"/>
  <c r="L137" i="3"/>
  <c r="L138" i="3" l="1"/>
  <c r="K138" i="3"/>
  <c r="M138" i="3"/>
  <c r="J138" i="3"/>
  <c r="O139" i="3"/>
  <c r="N140" i="3"/>
  <c r="N141" i="3" l="1"/>
  <c r="O140" i="3"/>
  <c r="J139" i="3"/>
  <c r="M139" i="3"/>
  <c r="K139" i="3"/>
  <c r="L139" i="3"/>
  <c r="L140" i="3" l="1"/>
  <c r="K140" i="3"/>
  <c r="M140" i="3"/>
  <c r="J140" i="3"/>
  <c r="O141" i="3"/>
  <c r="N142" i="3"/>
  <c r="N143" i="3" l="1"/>
  <c r="O142" i="3"/>
  <c r="J141" i="3"/>
  <c r="M141" i="3"/>
  <c r="K141" i="3"/>
  <c r="L141" i="3"/>
  <c r="L142" i="3" l="1"/>
  <c r="K142" i="3"/>
  <c r="M142" i="3"/>
  <c r="J142" i="3"/>
  <c r="O143" i="3"/>
  <c r="N144" i="3"/>
  <c r="N145" i="3" l="1"/>
  <c r="O144" i="3"/>
  <c r="J143" i="3"/>
  <c r="M143" i="3"/>
  <c r="K143" i="3"/>
  <c r="L143" i="3"/>
  <c r="L144" i="3" l="1"/>
  <c r="K144" i="3"/>
  <c r="M144" i="3"/>
  <c r="J144" i="3"/>
  <c r="O145" i="3"/>
  <c r="N146" i="3"/>
  <c r="N147" i="3" l="1"/>
  <c r="O146" i="3"/>
  <c r="J145" i="3"/>
  <c r="M145" i="3"/>
  <c r="K145" i="3"/>
  <c r="L145" i="3"/>
  <c r="L146" i="3" l="1"/>
  <c r="K146" i="3"/>
  <c r="M146" i="3"/>
  <c r="J146" i="3"/>
  <c r="O147" i="3"/>
  <c r="N148" i="3"/>
  <c r="N149" i="3" l="1"/>
  <c r="O148" i="3"/>
  <c r="J147" i="3"/>
  <c r="M147" i="3"/>
  <c r="K147" i="3"/>
  <c r="L147" i="3"/>
  <c r="L148" i="3" l="1"/>
  <c r="K148" i="3"/>
  <c r="M148" i="3"/>
  <c r="J148" i="3"/>
  <c r="O149" i="3"/>
  <c r="N150" i="3"/>
  <c r="N151" i="3" l="1"/>
  <c r="O150" i="3"/>
  <c r="J149" i="3"/>
  <c r="M149" i="3"/>
  <c r="K149" i="3"/>
  <c r="L149" i="3"/>
  <c r="L150" i="3" l="1"/>
  <c r="K150" i="3"/>
  <c r="M150" i="3"/>
  <c r="J150" i="3"/>
  <c r="O151" i="3"/>
  <c r="N152" i="3"/>
  <c r="J151" i="3" l="1"/>
  <c r="M151" i="3"/>
  <c r="K151" i="3"/>
  <c r="L151" i="3"/>
  <c r="N153" i="3"/>
  <c r="O152" i="3"/>
  <c r="L152" i="3" l="1"/>
  <c r="K152" i="3"/>
  <c r="M152" i="3"/>
  <c r="J152" i="3"/>
  <c r="O153" i="3"/>
  <c r="N154" i="3"/>
  <c r="N155" i="3" l="1"/>
  <c r="O154" i="3"/>
  <c r="J153" i="3"/>
  <c r="M153" i="3"/>
  <c r="K153" i="3"/>
  <c r="L153" i="3"/>
  <c r="L154" i="3" l="1"/>
  <c r="K154" i="3"/>
  <c r="M154" i="3"/>
  <c r="J154" i="3"/>
  <c r="O155" i="3"/>
  <c r="N156" i="3"/>
  <c r="J155" i="3" l="1"/>
  <c r="M155" i="3"/>
  <c r="K155" i="3"/>
  <c r="L155" i="3"/>
  <c r="N157" i="3"/>
  <c r="O156" i="3"/>
  <c r="O157" i="3" l="1"/>
  <c r="N158" i="3"/>
  <c r="L156" i="3"/>
  <c r="K156" i="3"/>
  <c r="M156" i="3"/>
  <c r="J156" i="3"/>
  <c r="N159" i="3" l="1"/>
  <c r="O158" i="3"/>
  <c r="J157" i="3"/>
  <c r="M157" i="3"/>
  <c r="K157" i="3"/>
  <c r="L157" i="3"/>
  <c r="L158" i="3" l="1"/>
  <c r="K158" i="3"/>
  <c r="M158" i="3"/>
  <c r="J158" i="3"/>
  <c r="O159" i="3"/>
  <c r="N160" i="3"/>
  <c r="N161" i="3" l="1"/>
  <c r="O160" i="3"/>
  <c r="J159" i="3"/>
  <c r="M159" i="3"/>
  <c r="K159" i="3"/>
  <c r="L159" i="3"/>
  <c r="L160" i="3" l="1"/>
  <c r="K160" i="3"/>
  <c r="M160" i="3"/>
  <c r="J160" i="3"/>
  <c r="O161" i="3"/>
  <c r="N162" i="3"/>
  <c r="N163" i="3" l="1"/>
  <c r="O162" i="3"/>
  <c r="J161" i="3"/>
  <c r="M161" i="3"/>
  <c r="K161" i="3"/>
  <c r="L161" i="3"/>
  <c r="L162" i="3" l="1"/>
  <c r="K162" i="3"/>
  <c r="M162" i="3"/>
  <c r="J162" i="3"/>
  <c r="O163" i="3"/>
  <c r="N164" i="3"/>
  <c r="N165" i="3" l="1"/>
  <c r="O164" i="3"/>
  <c r="J163" i="3"/>
  <c r="M163" i="3"/>
  <c r="K163" i="3"/>
  <c r="L163" i="3"/>
  <c r="L164" i="3" l="1"/>
  <c r="K164" i="3"/>
  <c r="M164" i="3"/>
  <c r="J164" i="3"/>
  <c r="O165" i="3"/>
  <c r="N166" i="3"/>
  <c r="N167" i="3" l="1"/>
  <c r="O166" i="3"/>
  <c r="J165" i="3"/>
  <c r="M165" i="3"/>
  <c r="K165" i="3"/>
  <c r="L165" i="3"/>
  <c r="L166" i="3" l="1"/>
  <c r="K166" i="3"/>
  <c r="M166" i="3"/>
  <c r="J166" i="3"/>
  <c r="O167" i="3"/>
  <c r="N168" i="3"/>
  <c r="N169" i="3" l="1"/>
  <c r="O168" i="3"/>
  <c r="J167" i="3"/>
  <c r="M167" i="3"/>
  <c r="K167" i="3"/>
  <c r="L167" i="3"/>
  <c r="L168" i="3" l="1"/>
  <c r="K168" i="3"/>
  <c r="M168" i="3"/>
  <c r="J168" i="3"/>
  <c r="O169" i="3"/>
  <c r="N170" i="3"/>
  <c r="N171" i="3" l="1"/>
  <c r="O170" i="3"/>
  <c r="J169" i="3"/>
  <c r="M169" i="3"/>
  <c r="K169" i="3"/>
  <c r="L169" i="3"/>
  <c r="L170" i="3" l="1"/>
  <c r="K170" i="3"/>
  <c r="M170" i="3"/>
  <c r="J170" i="3"/>
  <c r="O171" i="3"/>
  <c r="N172" i="3"/>
  <c r="N173" i="3" l="1"/>
  <c r="O172" i="3"/>
  <c r="J171" i="3"/>
  <c r="M171" i="3"/>
  <c r="K171" i="3"/>
  <c r="L171" i="3"/>
  <c r="L172" i="3" l="1"/>
  <c r="K172" i="3"/>
  <c r="M172" i="3"/>
  <c r="J172" i="3"/>
  <c r="O173" i="3"/>
  <c r="N174" i="3"/>
  <c r="N175" i="3" l="1"/>
  <c r="O174" i="3"/>
  <c r="J173" i="3"/>
  <c r="M173" i="3"/>
  <c r="K173" i="3"/>
  <c r="L173" i="3"/>
  <c r="L174" i="3" l="1"/>
  <c r="K174" i="3"/>
  <c r="M174" i="3"/>
  <c r="J174" i="3"/>
  <c r="O175" i="3"/>
  <c r="N176" i="3"/>
  <c r="J175" i="3" l="1"/>
  <c r="M175" i="3"/>
  <c r="K175" i="3"/>
  <c r="L175" i="3"/>
  <c r="N177" i="3"/>
  <c r="O176" i="3"/>
  <c r="O177" i="3" l="1"/>
  <c r="N178" i="3"/>
  <c r="L176" i="3"/>
  <c r="K176" i="3"/>
  <c r="M176" i="3"/>
  <c r="J176" i="3"/>
  <c r="N179" i="3" l="1"/>
  <c r="O178" i="3"/>
  <c r="J177" i="3"/>
  <c r="M177" i="3"/>
  <c r="K177" i="3"/>
  <c r="L177" i="3"/>
  <c r="L178" i="3" l="1"/>
  <c r="K178" i="3"/>
  <c r="M178" i="3"/>
  <c r="J178" i="3"/>
  <c r="O179" i="3"/>
  <c r="N180" i="3"/>
  <c r="N181" i="3" l="1"/>
  <c r="O180" i="3"/>
  <c r="J179" i="3"/>
  <c r="M179" i="3"/>
  <c r="K179" i="3"/>
  <c r="L179" i="3"/>
  <c r="L180" i="3" l="1"/>
  <c r="K180" i="3"/>
  <c r="M180" i="3"/>
  <c r="J180" i="3"/>
  <c r="O181" i="3"/>
  <c r="N182" i="3"/>
  <c r="N183" i="3" l="1"/>
  <c r="O182" i="3"/>
  <c r="J181" i="3"/>
  <c r="M181" i="3"/>
  <c r="K181" i="3"/>
  <c r="L181" i="3"/>
  <c r="L182" i="3" l="1"/>
  <c r="K182" i="3"/>
  <c r="M182" i="3"/>
  <c r="J182" i="3"/>
  <c r="O183" i="3"/>
  <c r="N184" i="3"/>
  <c r="N185" i="3" l="1"/>
  <c r="O184" i="3"/>
  <c r="J183" i="3"/>
  <c r="M183" i="3"/>
  <c r="K183" i="3"/>
  <c r="L183" i="3"/>
  <c r="L184" i="3" l="1"/>
  <c r="K184" i="3"/>
  <c r="M184" i="3"/>
  <c r="J184" i="3"/>
  <c r="O185" i="3"/>
  <c r="N186" i="3"/>
  <c r="N187" i="3" l="1"/>
  <c r="O186" i="3"/>
  <c r="J185" i="3"/>
  <c r="M185" i="3"/>
  <c r="K185" i="3"/>
  <c r="L185" i="3"/>
  <c r="L186" i="3" l="1"/>
  <c r="K186" i="3"/>
  <c r="M186" i="3"/>
  <c r="J186" i="3"/>
  <c r="O187" i="3"/>
  <c r="N188" i="3"/>
  <c r="J187" i="3" l="1"/>
  <c r="M187" i="3"/>
  <c r="K187" i="3"/>
  <c r="L187" i="3"/>
  <c r="N189" i="3"/>
  <c r="O188" i="3"/>
  <c r="L188" i="3" l="1"/>
  <c r="K188" i="3"/>
  <c r="M188" i="3"/>
  <c r="J188" i="3"/>
  <c r="O189" i="3"/>
  <c r="N190" i="3"/>
  <c r="N191" i="3" l="1"/>
  <c r="O190" i="3"/>
  <c r="J189" i="3"/>
  <c r="M189" i="3"/>
  <c r="K189" i="3"/>
  <c r="L189" i="3"/>
  <c r="L190" i="3" l="1"/>
  <c r="K190" i="3"/>
  <c r="M190" i="3"/>
  <c r="J190" i="3"/>
  <c r="O191" i="3"/>
  <c r="N192" i="3"/>
  <c r="N193" i="3" l="1"/>
  <c r="O192" i="3"/>
  <c r="J191" i="3"/>
  <c r="M191" i="3"/>
  <c r="K191" i="3"/>
  <c r="L191" i="3"/>
  <c r="L192" i="3" l="1"/>
  <c r="K192" i="3"/>
  <c r="M192" i="3"/>
  <c r="J192" i="3"/>
  <c r="O193" i="3"/>
  <c r="N194" i="3"/>
  <c r="N195" i="3" l="1"/>
  <c r="O194" i="3"/>
  <c r="J193" i="3"/>
  <c r="M193" i="3"/>
  <c r="K193" i="3"/>
  <c r="L193" i="3"/>
  <c r="L194" i="3" l="1"/>
  <c r="K194" i="3"/>
  <c r="M194" i="3"/>
  <c r="J194" i="3"/>
  <c r="O195" i="3"/>
  <c r="N196" i="3"/>
  <c r="N197" i="3" l="1"/>
  <c r="O196" i="3"/>
  <c r="J195" i="3"/>
  <c r="M195" i="3"/>
  <c r="K195" i="3"/>
  <c r="L195" i="3"/>
  <c r="L196" i="3" l="1"/>
  <c r="K196" i="3"/>
  <c r="M196" i="3"/>
  <c r="J196" i="3"/>
  <c r="O197" i="3"/>
  <c r="N198" i="3"/>
  <c r="J197" i="3" l="1"/>
  <c r="M197" i="3"/>
  <c r="K197" i="3"/>
  <c r="L197" i="3"/>
  <c r="N199" i="3"/>
  <c r="O198" i="3"/>
  <c r="O199" i="3" l="1"/>
  <c r="N200" i="3"/>
  <c r="L198" i="3"/>
  <c r="K198" i="3"/>
  <c r="M198" i="3"/>
  <c r="J198" i="3"/>
  <c r="N201" i="3" l="1"/>
  <c r="O200" i="3"/>
  <c r="J199" i="3"/>
  <c r="M199" i="3"/>
  <c r="K199" i="3"/>
  <c r="L199" i="3"/>
  <c r="L200" i="3" l="1"/>
  <c r="K200" i="3"/>
  <c r="M200" i="3"/>
  <c r="J200" i="3"/>
  <c r="O201" i="3"/>
  <c r="N202" i="3"/>
  <c r="J201" i="3" l="1"/>
  <c r="M201" i="3"/>
  <c r="K201" i="3"/>
  <c r="L201" i="3"/>
  <c r="N203" i="3"/>
  <c r="O202" i="3"/>
  <c r="O203" i="3" l="1"/>
  <c r="N204" i="3"/>
  <c r="L202" i="3"/>
  <c r="K202" i="3"/>
  <c r="M202" i="3"/>
  <c r="J202" i="3"/>
  <c r="N205" i="3" l="1"/>
  <c r="O204" i="3"/>
  <c r="J203" i="3"/>
  <c r="M203" i="3"/>
  <c r="K203" i="3"/>
  <c r="L203" i="3"/>
  <c r="L204" i="3" l="1"/>
  <c r="K204" i="3"/>
  <c r="M204" i="3"/>
  <c r="J204" i="3"/>
  <c r="O205" i="3"/>
  <c r="N206" i="3"/>
  <c r="J205" i="3" l="1"/>
  <c r="M205" i="3"/>
  <c r="K205" i="3"/>
  <c r="L205" i="3"/>
  <c r="N207" i="3"/>
  <c r="O206" i="3"/>
  <c r="L206" i="3" l="1"/>
  <c r="K206" i="3"/>
  <c r="M206" i="3"/>
  <c r="J206" i="3"/>
  <c r="O207" i="3"/>
  <c r="N208" i="3"/>
  <c r="N209" i="3" l="1"/>
  <c r="O208" i="3"/>
  <c r="J207" i="3"/>
  <c r="M207" i="3"/>
  <c r="K207" i="3"/>
  <c r="L207" i="3"/>
  <c r="L208" i="3" l="1"/>
  <c r="K208" i="3"/>
  <c r="M208" i="3"/>
  <c r="J208" i="3"/>
  <c r="O209" i="3"/>
  <c r="N210" i="3"/>
  <c r="N211" i="3" l="1"/>
  <c r="O210" i="3"/>
  <c r="J209" i="3"/>
  <c r="M209" i="3"/>
  <c r="K209" i="3"/>
  <c r="L209" i="3"/>
  <c r="L210" i="3" l="1"/>
  <c r="K210" i="3"/>
  <c r="M210" i="3"/>
  <c r="J210" i="3"/>
  <c r="O211" i="3"/>
  <c r="N212" i="3"/>
  <c r="N213" i="3" l="1"/>
  <c r="O212" i="3"/>
  <c r="J211" i="3"/>
  <c r="M211" i="3"/>
  <c r="K211" i="3"/>
  <c r="L211" i="3"/>
  <c r="L212" i="3" l="1"/>
  <c r="K212" i="3"/>
  <c r="M212" i="3"/>
  <c r="J212" i="3"/>
  <c r="O213" i="3"/>
  <c r="N214" i="3"/>
  <c r="N215" i="3" l="1"/>
  <c r="O214" i="3"/>
  <c r="J213" i="3"/>
  <c r="M213" i="3"/>
  <c r="K213" i="3"/>
  <c r="L213" i="3"/>
  <c r="L214" i="3" l="1"/>
  <c r="K214" i="3"/>
  <c r="M214" i="3"/>
  <c r="J214" i="3"/>
  <c r="N216" i="3"/>
  <c r="O215" i="3"/>
  <c r="M215" i="3" l="1"/>
  <c r="J215" i="3"/>
  <c r="K215" i="3"/>
  <c r="L215" i="3"/>
  <c r="O216" i="3"/>
  <c r="N217" i="3"/>
  <c r="N218" i="3" l="1"/>
  <c r="O217" i="3"/>
  <c r="K216" i="3"/>
  <c r="M216" i="3"/>
  <c r="J216" i="3"/>
  <c r="L216" i="3"/>
  <c r="M217" i="3" l="1"/>
  <c r="L217" i="3"/>
  <c r="J217" i="3"/>
  <c r="K217" i="3"/>
  <c r="O218" i="3"/>
  <c r="N219" i="3"/>
  <c r="N220" i="3" l="1"/>
  <c r="O219" i="3"/>
  <c r="K218" i="3"/>
  <c r="M218" i="3"/>
  <c r="L218" i="3"/>
  <c r="J218" i="3"/>
  <c r="M219" i="3" l="1"/>
  <c r="L219" i="3"/>
  <c r="K219" i="3"/>
  <c r="J219" i="3"/>
  <c r="O220" i="3"/>
  <c r="N221" i="3"/>
  <c r="N222" i="3" l="1"/>
  <c r="O221" i="3"/>
  <c r="K220" i="3"/>
  <c r="L220" i="3"/>
  <c r="J220" i="3"/>
  <c r="M220" i="3"/>
  <c r="M221" i="3" l="1"/>
  <c r="K221" i="3"/>
  <c r="J221" i="3"/>
  <c r="L221" i="3"/>
  <c r="O222" i="3"/>
  <c r="N223" i="3"/>
  <c r="N224" i="3" l="1"/>
  <c r="O223" i="3"/>
  <c r="K222" i="3"/>
  <c r="J222" i="3"/>
  <c r="L222" i="3"/>
  <c r="M222" i="3"/>
  <c r="O224" i="3" l="1"/>
  <c r="N225" i="3"/>
  <c r="M223" i="3"/>
  <c r="J223" i="3"/>
  <c r="K223" i="3"/>
  <c r="L223" i="3"/>
  <c r="N226" i="3" l="1"/>
  <c r="O225" i="3"/>
  <c r="K224" i="3"/>
  <c r="M224" i="3"/>
  <c r="J224" i="3"/>
  <c r="L224" i="3"/>
  <c r="M225" i="3" l="1"/>
  <c r="L225" i="3"/>
  <c r="J225" i="3"/>
  <c r="K225" i="3"/>
  <c r="O226" i="3"/>
  <c r="N227" i="3"/>
  <c r="O227" i="3" l="1"/>
  <c r="N228" i="3"/>
  <c r="K226" i="3"/>
  <c r="M226" i="3"/>
  <c r="L226" i="3"/>
  <c r="J226" i="3"/>
  <c r="O228" i="3" l="1"/>
  <c r="N229" i="3"/>
  <c r="M227" i="3"/>
  <c r="L227" i="3"/>
  <c r="K227" i="3"/>
  <c r="J227" i="3"/>
  <c r="O229" i="3" l="1"/>
  <c r="N230" i="3"/>
  <c r="K228" i="3"/>
  <c r="L228" i="3"/>
  <c r="J228" i="3"/>
  <c r="M228" i="3"/>
  <c r="O230" i="3" l="1"/>
  <c r="N231" i="3"/>
  <c r="M229" i="3"/>
  <c r="K229" i="3"/>
  <c r="J229" i="3"/>
  <c r="L229" i="3"/>
  <c r="O231" i="3" l="1"/>
  <c r="N232" i="3"/>
  <c r="K230" i="3"/>
  <c r="M230" i="3"/>
  <c r="J230" i="3"/>
  <c r="L230" i="3"/>
  <c r="O232" i="3" l="1"/>
  <c r="N233" i="3"/>
  <c r="M231" i="3"/>
  <c r="K231" i="3"/>
  <c r="L231" i="3"/>
  <c r="J231" i="3"/>
  <c r="O233" i="3" l="1"/>
  <c r="N234" i="3"/>
  <c r="K232" i="3"/>
  <c r="M232" i="3"/>
  <c r="L232" i="3"/>
  <c r="J232" i="3"/>
  <c r="O234" i="3" l="1"/>
  <c r="N235" i="3"/>
  <c r="M233" i="3"/>
  <c r="K233" i="3"/>
  <c r="J233" i="3"/>
  <c r="L233" i="3"/>
  <c r="N236" i="3" l="1"/>
  <c r="O235" i="3"/>
  <c r="K234" i="3"/>
  <c r="M234" i="3"/>
  <c r="J234" i="3"/>
  <c r="L234" i="3"/>
  <c r="M235" i="3" l="1"/>
  <c r="L235" i="3"/>
  <c r="K235" i="3"/>
  <c r="J235" i="3"/>
  <c r="O236" i="3"/>
  <c r="N237" i="3"/>
  <c r="N238" i="3" l="1"/>
  <c r="O237" i="3"/>
  <c r="K236" i="3"/>
  <c r="J236" i="3"/>
  <c r="M236" i="3"/>
  <c r="L236" i="3"/>
  <c r="M237" i="3" l="1"/>
  <c r="L237" i="3"/>
  <c r="K237" i="3"/>
  <c r="J237" i="3"/>
  <c r="O238" i="3"/>
  <c r="N239" i="3"/>
  <c r="N240" i="3" l="1"/>
  <c r="O239" i="3"/>
  <c r="K238" i="3"/>
  <c r="J238" i="3"/>
  <c r="M238" i="3"/>
  <c r="L238" i="3"/>
  <c r="M239" i="3" l="1"/>
  <c r="L239" i="3"/>
  <c r="K239" i="3"/>
  <c r="J239" i="3"/>
  <c r="O240" i="3"/>
  <c r="N241" i="3"/>
  <c r="N242" i="3" l="1"/>
  <c r="O241" i="3"/>
  <c r="K240" i="3"/>
  <c r="J240" i="3"/>
  <c r="M240" i="3"/>
  <c r="L240" i="3"/>
  <c r="M241" i="3" l="1"/>
  <c r="L241" i="3"/>
  <c r="K241" i="3"/>
  <c r="J241" i="3"/>
  <c r="O242" i="3"/>
  <c r="N243" i="3"/>
  <c r="N244" i="3" l="1"/>
  <c r="O243" i="3"/>
  <c r="K242" i="3"/>
  <c r="J242" i="3"/>
  <c r="M242" i="3"/>
  <c r="L242" i="3"/>
  <c r="M243" i="3" l="1"/>
  <c r="L243" i="3"/>
  <c r="K243" i="3"/>
  <c r="J243" i="3"/>
  <c r="O244" i="3"/>
  <c r="N245" i="3"/>
  <c r="N246" i="3" l="1"/>
  <c r="O245" i="3"/>
  <c r="K244" i="3"/>
  <c r="J244" i="3"/>
  <c r="M244" i="3"/>
  <c r="L244" i="3"/>
  <c r="M245" i="3" l="1"/>
  <c r="L245" i="3"/>
  <c r="K245" i="3"/>
  <c r="J245" i="3"/>
  <c r="O246" i="3"/>
  <c r="N247" i="3"/>
  <c r="N248" i="3" l="1"/>
  <c r="O247" i="3"/>
  <c r="K246" i="3"/>
  <c r="J246" i="3"/>
  <c r="M246" i="3"/>
  <c r="L246" i="3"/>
  <c r="M247" i="3" l="1"/>
  <c r="L247" i="3"/>
  <c r="K247" i="3"/>
  <c r="J247" i="3"/>
  <c r="O248" i="3"/>
  <c r="N249" i="3"/>
  <c r="N250" i="3" l="1"/>
  <c r="O249" i="3"/>
  <c r="K248" i="3"/>
  <c r="J248" i="3"/>
  <c r="M248" i="3"/>
  <c r="L248" i="3"/>
  <c r="M249" i="3" l="1"/>
  <c r="L249" i="3"/>
  <c r="K249" i="3"/>
  <c r="J249" i="3"/>
  <c r="O250" i="3"/>
  <c r="N251" i="3"/>
  <c r="N252" i="3" l="1"/>
  <c r="O251" i="3"/>
  <c r="K250" i="3"/>
  <c r="J250" i="3"/>
  <c r="M250" i="3"/>
  <c r="L250" i="3"/>
  <c r="M251" i="3" l="1"/>
  <c r="L251" i="3"/>
  <c r="K251" i="3"/>
  <c r="J251" i="3"/>
  <c r="O252" i="3"/>
  <c r="N253" i="3"/>
  <c r="N254" i="3" l="1"/>
  <c r="O253" i="3"/>
  <c r="K252" i="3"/>
  <c r="J252" i="3"/>
  <c r="M252" i="3"/>
  <c r="L252" i="3"/>
  <c r="M253" i="3" l="1"/>
  <c r="L253" i="3"/>
  <c r="K253" i="3"/>
  <c r="J253" i="3"/>
  <c r="O254" i="3"/>
  <c r="N255" i="3"/>
  <c r="N256" i="3" l="1"/>
  <c r="O255" i="3"/>
  <c r="K254" i="3"/>
  <c r="J254" i="3"/>
  <c r="M254" i="3"/>
  <c r="L254" i="3"/>
  <c r="M255" i="3" l="1"/>
  <c r="L255" i="3"/>
  <c r="K255" i="3"/>
  <c r="J255" i="3"/>
  <c r="O256" i="3"/>
  <c r="N257" i="3"/>
  <c r="N258" i="3" l="1"/>
  <c r="O257" i="3"/>
  <c r="K256" i="3"/>
  <c r="J256" i="3"/>
  <c r="M256" i="3"/>
  <c r="L256" i="3"/>
  <c r="M257" i="3" l="1"/>
  <c r="L257" i="3"/>
  <c r="K257" i="3"/>
  <c r="J257" i="3"/>
  <c r="O258" i="3"/>
  <c r="N259" i="3"/>
  <c r="N260" i="3" l="1"/>
  <c r="O259" i="3"/>
  <c r="K258" i="3"/>
  <c r="J258" i="3"/>
  <c r="M258" i="3"/>
  <c r="L258" i="3"/>
  <c r="M259" i="3" l="1"/>
  <c r="L259" i="3"/>
  <c r="K259" i="3"/>
  <c r="J259" i="3"/>
  <c r="O260" i="3"/>
  <c r="N261" i="3"/>
  <c r="N262" i="3" l="1"/>
  <c r="O261" i="3"/>
  <c r="K260" i="3"/>
  <c r="J260" i="3"/>
  <c r="M260" i="3"/>
  <c r="L260" i="3"/>
  <c r="M261" i="3" l="1"/>
  <c r="L261" i="3"/>
  <c r="K261" i="3"/>
  <c r="J261" i="3"/>
  <c r="O262" i="3"/>
  <c r="N263" i="3"/>
  <c r="N264" i="3" l="1"/>
  <c r="O263" i="3"/>
  <c r="K262" i="3"/>
  <c r="J262" i="3"/>
  <c r="M262" i="3"/>
  <c r="L262" i="3"/>
  <c r="M263" i="3" l="1"/>
  <c r="L263" i="3"/>
  <c r="K263" i="3"/>
  <c r="J263" i="3"/>
  <c r="O264" i="3"/>
  <c r="N265" i="3"/>
  <c r="N266" i="3" l="1"/>
  <c r="O265" i="3"/>
  <c r="K264" i="3"/>
  <c r="J264" i="3"/>
  <c r="M264" i="3"/>
  <c r="L264" i="3"/>
  <c r="M265" i="3" l="1"/>
  <c r="L265" i="3"/>
  <c r="K265" i="3"/>
  <c r="J265" i="3"/>
  <c r="O266" i="3"/>
  <c r="N267" i="3"/>
  <c r="N268" i="3" l="1"/>
  <c r="O267" i="3"/>
  <c r="K266" i="3"/>
  <c r="J266" i="3"/>
  <c r="M266" i="3"/>
  <c r="L266" i="3"/>
  <c r="M267" i="3" l="1"/>
  <c r="L267" i="3"/>
  <c r="K267" i="3"/>
  <c r="J267" i="3"/>
  <c r="O268" i="3"/>
  <c r="N269" i="3"/>
  <c r="N270" i="3" l="1"/>
  <c r="O269" i="3"/>
  <c r="K268" i="3"/>
  <c r="J268" i="3"/>
  <c r="M268" i="3"/>
  <c r="L268" i="3"/>
  <c r="M269" i="3" l="1"/>
  <c r="L269" i="3"/>
  <c r="K269" i="3"/>
  <c r="J269" i="3"/>
  <c r="O270" i="3"/>
  <c r="N271" i="3"/>
  <c r="N272" i="3" l="1"/>
  <c r="O271" i="3"/>
  <c r="K270" i="3"/>
  <c r="J270" i="3"/>
  <c r="M270" i="3"/>
  <c r="L270" i="3"/>
  <c r="M271" i="3" l="1"/>
  <c r="L271" i="3"/>
  <c r="K271" i="3"/>
  <c r="J271" i="3"/>
  <c r="O272" i="3"/>
  <c r="N273" i="3"/>
  <c r="N274" i="3" l="1"/>
  <c r="O273" i="3"/>
  <c r="K272" i="3"/>
  <c r="J272" i="3"/>
  <c r="M272" i="3"/>
  <c r="L272" i="3"/>
  <c r="M273" i="3" l="1"/>
  <c r="L273" i="3"/>
  <c r="K273" i="3"/>
  <c r="J273" i="3"/>
  <c r="O274" i="3"/>
  <c r="N275" i="3"/>
  <c r="N276" i="3" l="1"/>
  <c r="O275" i="3"/>
  <c r="K274" i="3"/>
  <c r="J274" i="3"/>
  <c r="M274" i="3"/>
  <c r="L274" i="3"/>
  <c r="M275" i="3" l="1"/>
  <c r="L275" i="3"/>
  <c r="K275" i="3"/>
  <c r="J275" i="3"/>
  <c r="O276" i="3"/>
  <c r="N277" i="3"/>
  <c r="N278" i="3" l="1"/>
  <c r="O277" i="3"/>
  <c r="K276" i="3"/>
  <c r="J276" i="3"/>
  <c r="M276" i="3"/>
  <c r="L276" i="3"/>
  <c r="M277" i="3" l="1"/>
  <c r="L277" i="3"/>
  <c r="K277" i="3"/>
  <c r="J277" i="3"/>
  <c r="O278" i="3"/>
  <c r="N279" i="3"/>
  <c r="N280" i="3" l="1"/>
  <c r="O279" i="3"/>
  <c r="K278" i="3"/>
  <c r="J278" i="3"/>
  <c r="M278" i="3"/>
  <c r="L278" i="3"/>
  <c r="M279" i="3" l="1"/>
  <c r="L279" i="3"/>
  <c r="K279" i="3"/>
  <c r="J279" i="3"/>
  <c r="O280" i="3"/>
  <c r="N281" i="3"/>
  <c r="K280" i="3" l="1"/>
  <c r="J280" i="3"/>
  <c r="M280" i="3"/>
  <c r="L280" i="3"/>
  <c r="N282" i="3"/>
  <c r="O281" i="3"/>
  <c r="O282" i="3" l="1"/>
  <c r="N283" i="3"/>
  <c r="M281" i="3"/>
  <c r="L281" i="3"/>
  <c r="K281" i="3"/>
  <c r="J281" i="3"/>
  <c r="N284" i="3" l="1"/>
  <c r="O283" i="3"/>
  <c r="K282" i="3"/>
  <c r="J282" i="3"/>
  <c r="M282" i="3"/>
  <c r="L282" i="3"/>
  <c r="M283" i="3" l="1"/>
  <c r="L283" i="3"/>
  <c r="K283" i="3"/>
  <c r="J283" i="3"/>
  <c r="O284" i="3"/>
  <c r="N285" i="3"/>
  <c r="N286" i="3" l="1"/>
  <c r="O285" i="3"/>
  <c r="K284" i="3"/>
  <c r="J284" i="3"/>
  <c r="M284" i="3"/>
  <c r="L284" i="3"/>
  <c r="M285" i="3" l="1"/>
  <c r="L285" i="3"/>
  <c r="K285" i="3"/>
  <c r="J285" i="3"/>
  <c r="O286" i="3"/>
  <c r="N287" i="3"/>
  <c r="N288" i="3" l="1"/>
  <c r="O287" i="3"/>
  <c r="K286" i="3"/>
  <c r="J286" i="3"/>
  <c r="M286" i="3"/>
  <c r="L286" i="3"/>
  <c r="M287" i="3" l="1"/>
  <c r="L287" i="3"/>
  <c r="K287" i="3"/>
  <c r="J287" i="3"/>
  <c r="O288" i="3"/>
  <c r="N289" i="3"/>
  <c r="N290" i="3" l="1"/>
  <c r="O289" i="3"/>
  <c r="K288" i="3"/>
  <c r="J288" i="3"/>
  <c r="M288" i="3"/>
  <c r="L288" i="3"/>
  <c r="M289" i="3" l="1"/>
  <c r="L289" i="3"/>
  <c r="K289" i="3"/>
  <c r="J289" i="3"/>
  <c r="O290" i="3"/>
  <c r="N291" i="3"/>
  <c r="N292" i="3" l="1"/>
  <c r="O291" i="3"/>
  <c r="K290" i="3"/>
  <c r="J290" i="3"/>
  <c r="M290" i="3"/>
  <c r="L290" i="3"/>
  <c r="M291" i="3" l="1"/>
  <c r="L291" i="3"/>
  <c r="K291" i="3"/>
  <c r="J291" i="3"/>
  <c r="O292" i="3"/>
  <c r="N293" i="3"/>
  <c r="N294" i="3" l="1"/>
  <c r="O293" i="3"/>
  <c r="K292" i="3"/>
  <c r="J292" i="3"/>
  <c r="M292" i="3"/>
  <c r="L292" i="3"/>
  <c r="M293" i="3" l="1"/>
  <c r="L293" i="3"/>
  <c r="K293" i="3"/>
  <c r="J293" i="3"/>
  <c r="O294" i="3"/>
  <c r="N295" i="3"/>
  <c r="N296" i="3" l="1"/>
  <c r="O295" i="3"/>
  <c r="K294" i="3"/>
  <c r="J294" i="3"/>
  <c r="M294" i="3"/>
  <c r="L294" i="3"/>
  <c r="M295" i="3" l="1"/>
  <c r="L295" i="3"/>
  <c r="K295" i="3"/>
  <c r="J295" i="3"/>
  <c r="O296" i="3"/>
  <c r="N297" i="3"/>
  <c r="N298" i="3" l="1"/>
  <c r="O297" i="3"/>
  <c r="K296" i="3"/>
  <c r="J296" i="3"/>
  <c r="M296" i="3"/>
  <c r="L296" i="3"/>
  <c r="M297" i="3" l="1"/>
  <c r="L297" i="3"/>
  <c r="K297" i="3"/>
  <c r="J297" i="3"/>
  <c r="O298" i="3"/>
  <c r="N299" i="3"/>
  <c r="N300" i="3" l="1"/>
  <c r="O299" i="3"/>
  <c r="K298" i="3"/>
  <c r="J298" i="3"/>
  <c r="M298" i="3"/>
  <c r="L298" i="3"/>
  <c r="M299" i="3" l="1"/>
  <c r="L299" i="3"/>
  <c r="K299" i="3"/>
  <c r="J299" i="3"/>
  <c r="O300" i="3"/>
  <c r="N301" i="3"/>
  <c r="K300" i="3" l="1"/>
  <c r="J300" i="3"/>
  <c r="M300" i="3"/>
  <c r="L300" i="3"/>
  <c r="N302" i="3"/>
  <c r="O301" i="3"/>
  <c r="O302" i="3" l="1"/>
  <c r="N303" i="3"/>
  <c r="M301" i="3"/>
  <c r="L301" i="3"/>
  <c r="K301" i="3"/>
  <c r="J301" i="3"/>
  <c r="N304" i="3" l="1"/>
  <c r="O303" i="3"/>
  <c r="K302" i="3"/>
  <c r="J302" i="3"/>
  <c r="M302" i="3"/>
  <c r="L302" i="3"/>
  <c r="M303" i="3" l="1"/>
  <c r="L303" i="3"/>
  <c r="K303" i="3"/>
  <c r="J303" i="3"/>
  <c r="O304" i="3"/>
  <c r="N305" i="3"/>
  <c r="N306" i="3" l="1"/>
  <c r="O305" i="3"/>
  <c r="K304" i="3"/>
  <c r="J304" i="3"/>
  <c r="M304" i="3"/>
  <c r="L304" i="3"/>
  <c r="M305" i="3" l="1"/>
  <c r="L305" i="3"/>
  <c r="K305" i="3"/>
  <c r="J305" i="3"/>
  <c r="O306" i="3"/>
  <c r="N307" i="3"/>
  <c r="N308" i="3" l="1"/>
  <c r="O307" i="3"/>
  <c r="K306" i="3"/>
  <c r="J306" i="3"/>
  <c r="M306" i="3"/>
  <c r="L306" i="3"/>
  <c r="M307" i="3" l="1"/>
  <c r="L307" i="3"/>
  <c r="K307" i="3"/>
  <c r="J307" i="3"/>
  <c r="O308" i="3"/>
  <c r="N309" i="3"/>
  <c r="N310" i="3" l="1"/>
  <c r="O309" i="3"/>
  <c r="K308" i="3"/>
  <c r="J308" i="3"/>
  <c r="M308" i="3"/>
  <c r="L308" i="3"/>
  <c r="M309" i="3" l="1"/>
  <c r="L309" i="3"/>
  <c r="K309" i="3"/>
  <c r="J309" i="3"/>
  <c r="O310" i="3"/>
  <c r="N311" i="3"/>
  <c r="N312" i="3" l="1"/>
  <c r="O311" i="3"/>
  <c r="K310" i="3"/>
  <c r="J310" i="3"/>
  <c r="M310" i="3"/>
  <c r="L310" i="3"/>
  <c r="M311" i="3" l="1"/>
  <c r="L311" i="3"/>
  <c r="K311" i="3"/>
  <c r="J311" i="3"/>
  <c r="O312" i="3"/>
  <c r="N313" i="3"/>
  <c r="K312" i="3" l="1"/>
  <c r="J312" i="3"/>
  <c r="M312" i="3"/>
  <c r="L312" i="3"/>
  <c r="N314" i="3"/>
  <c r="O313" i="3"/>
  <c r="M313" i="3" l="1"/>
  <c r="L313" i="3"/>
  <c r="K313" i="3"/>
  <c r="J313" i="3"/>
  <c r="O314" i="3"/>
  <c r="N315" i="3"/>
  <c r="N316" i="3" l="1"/>
  <c r="O315" i="3"/>
  <c r="K314" i="3"/>
  <c r="J314" i="3"/>
  <c r="M314" i="3"/>
  <c r="L314" i="3"/>
  <c r="M315" i="3" l="1"/>
  <c r="L315" i="3"/>
  <c r="K315" i="3"/>
  <c r="J315" i="3"/>
  <c r="O316" i="3"/>
  <c r="N317" i="3"/>
  <c r="N318" i="3" l="1"/>
  <c r="O317" i="3"/>
  <c r="K316" i="3"/>
  <c r="J316" i="3"/>
  <c r="M316" i="3"/>
  <c r="L316" i="3"/>
  <c r="M317" i="3" l="1"/>
  <c r="L317" i="3"/>
  <c r="K317" i="3"/>
  <c r="J317" i="3"/>
  <c r="N319" i="3"/>
  <c r="O318" i="3"/>
  <c r="M318" i="3" l="1"/>
  <c r="K318" i="3"/>
  <c r="J318" i="3"/>
  <c r="L318" i="3"/>
  <c r="O319" i="3"/>
  <c r="N320" i="3"/>
  <c r="J319" i="3" l="1"/>
  <c r="K319" i="3"/>
  <c r="L319" i="3"/>
  <c r="M319" i="3"/>
  <c r="N321" i="3"/>
  <c r="O320" i="3"/>
  <c r="O321" i="3" l="1"/>
  <c r="N322" i="3"/>
  <c r="L320" i="3"/>
  <c r="M320" i="3"/>
  <c r="K320" i="3"/>
  <c r="J320" i="3"/>
  <c r="N323" i="3" l="1"/>
  <c r="O322" i="3"/>
  <c r="J321" i="3"/>
  <c r="K321" i="3"/>
  <c r="M321" i="3"/>
  <c r="L321" i="3"/>
  <c r="L322" i="3" l="1"/>
  <c r="M322" i="3"/>
  <c r="J322" i="3"/>
  <c r="K322" i="3"/>
  <c r="O323" i="3"/>
  <c r="N324" i="3"/>
  <c r="N325" i="3" l="1"/>
  <c r="O324" i="3"/>
  <c r="J323" i="3"/>
  <c r="K323" i="3"/>
  <c r="L323" i="3"/>
  <c r="M323" i="3"/>
  <c r="L324" i="3" l="1"/>
  <c r="M324" i="3"/>
  <c r="K324" i="3"/>
  <c r="J324" i="3"/>
  <c r="O325" i="3"/>
  <c r="N326" i="3"/>
  <c r="N327" i="3" l="1"/>
  <c r="O326" i="3"/>
  <c r="J325" i="3"/>
  <c r="M325" i="3"/>
  <c r="K325" i="3"/>
  <c r="L325" i="3"/>
  <c r="L326" i="3" l="1"/>
  <c r="K326" i="3"/>
  <c r="M326" i="3"/>
  <c r="J326" i="3"/>
  <c r="O327" i="3"/>
  <c r="N328" i="3"/>
  <c r="N329" i="3" l="1"/>
  <c r="O328" i="3"/>
  <c r="J327" i="3"/>
  <c r="M327" i="3"/>
  <c r="K327" i="3"/>
  <c r="L327" i="3"/>
  <c r="L328" i="3" l="1"/>
  <c r="K328" i="3"/>
  <c r="M328" i="3"/>
  <c r="J328" i="3"/>
  <c r="O329" i="3"/>
  <c r="N330" i="3"/>
  <c r="N331" i="3" l="1"/>
  <c r="O330" i="3"/>
  <c r="J329" i="3"/>
  <c r="M329" i="3"/>
  <c r="K329" i="3"/>
  <c r="L329" i="3"/>
  <c r="O331" i="3" l="1"/>
  <c r="N332" i="3"/>
  <c r="L330" i="3"/>
  <c r="K330" i="3"/>
  <c r="M330" i="3"/>
  <c r="J330" i="3"/>
  <c r="N333" i="3" l="1"/>
  <c r="O332" i="3"/>
  <c r="J331" i="3"/>
  <c r="M331" i="3"/>
  <c r="K331" i="3"/>
  <c r="L331" i="3"/>
  <c r="L332" i="3" l="1"/>
  <c r="K332" i="3"/>
  <c r="M332" i="3"/>
  <c r="J332" i="3"/>
  <c r="O333" i="3"/>
  <c r="N334" i="3"/>
  <c r="N335" i="3" l="1"/>
  <c r="O334" i="3"/>
  <c r="J333" i="3"/>
  <c r="M333" i="3"/>
  <c r="K333" i="3"/>
  <c r="L333" i="3"/>
  <c r="L334" i="3" l="1"/>
  <c r="K334" i="3"/>
  <c r="M334" i="3"/>
  <c r="J334" i="3"/>
  <c r="O335" i="3"/>
  <c r="N336" i="3"/>
  <c r="N337" i="3" l="1"/>
  <c r="O336" i="3"/>
  <c r="J335" i="3"/>
  <c r="M335" i="3"/>
  <c r="K335" i="3"/>
  <c r="L335" i="3"/>
  <c r="L336" i="3" l="1"/>
  <c r="K336" i="3"/>
  <c r="M336" i="3"/>
  <c r="J336" i="3"/>
  <c r="O337" i="3"/>
  <c r="N338" i="3"/>
  <c r="N339" i="3" l="1"/>
  <c r="O338" i="3"/>
  <c r="J337" i="3"/>
  <c r="M337" i="3"/>
  <c r="K337" i="3"/>
  <c r="L337" i="3"/>
  <c r="L338" i="3" l="1"/>
  <c r="K338" i="3"/>
  <c r="M338" i="3"/>
  <c r="J338" i="3"/>
  <c r="O339" i="3"/>
  <c r="N340" i="3"/>
  <c r="N341" i="3" l="1"/>
  <c r="O340" i="3"/>
  <c r="J339" i="3"/>
  <c r="M339" i="3"/>
  <c r="K339" i="3"/>
  <c r="L339" i="3"/>
  <c r="L340" i="3" l="1"/>
  <c r="K340" i="3"/>
  <c r="M340" i="3"/>
  <c r="J340" i="3"/>
  <c r="O341" i="3"/>
  <c r="N342" i="3"/>
  <c r="J341" i="3" l="1"/>
  <c r="M341" i="3"/>
  <c r="K341" i="3"/>
  <c r="L341" i="3"/>
  <c r="N343" i="3"/>
  <c r="O342" i="3"/>
  <c r="O343" i="3" l="1"/>
  <c r="N344" i="3"/>
  <c r="L342" i="3"/>
  <c r="K342" i="3"/>
  <c r="M342" i="3"/>
  <c r="J342" i="3"/>
  <c r="N345" i="3" l="1"/>
  <c r="O344" i="3"/>
  <c r="J343" i="3"/>
  <c r="M343" i="3"/>
  <c r="K343" i="3"/>
  <c r="L343" i="3"/>
  <c r="L344" i="3" l="1"/>
  <c r="K344" i="3"/>
  <c r="M344" i="3"/>
  <c r="J344" i="3"/>
  <c r="O345" i="3"/>
  <c r="N346" i="3"/>
  <c r="N347" i="3" l="1"/>
  <c r="O346" i="3"/>
  <c r="J345" i="3"/>
  <c r="M345" i="3"/>
  <c r="K345" i="3"/>
  <c r="L345" i="3"/>
  <c r="L346" i="3" l="1"/>
  <c r="K346" i="3"/>
  <c r="M346" i="3"/>
  <c r="J346" i="3"/>
  <c r="O347" i="3"/>
  <c r="N348" i="3"/>
  <c r="N349" i="3" l="1"/>
  <c r="O348" i="3"/>
  <c r="J347" i="3"/>
  <c r="M347" i="3"/>
  <c r="K347" i="3"/>
  <c r="L347" i="3"/>
  <c r="L348" i="3" l="1"/>
  <c r="K348" i="3"/>
  <c r="M348" i="3"/>
  <c r="J348" i="3"/>
  <c r="O349" i="3"/>
  <c r="N350" i="3"/>
  <c r="N351" i="3" l="1"/>
  <c r="O350" i="3"/>
  <c r="J349" i="3"/>
  <c r="M349" i="3"/>
  <c r="K349" i="3"/>
  <c r="L349" i="3"/>
  <c r="L350" i="3" l="1"/>
  <c r="K350" i="3"/>
  <c r="M350" i="3"/>
  <c r="J350" i="3"/>
  <c r="O351" i="3"/>
  <c r="N352" i="3"/>
  <c r="N353" i="3" l="1"/>
  <c r="O352" i="3"/>
  <c r="J351" i="3"/>
  <c r="M351" i="3"/>
  <c r="K351" i="3"/>
  <c r="L351" i="3"/>
  <c r="L352" i="3" l="1"/>
  <c r="K352" i="3"/>
  <c r="M352" i="3"/>
  <c r="J352" i="3"/>
  <c r="O353" i="3"/>
  <c r="N354" i="3"/>
  <c r="N355" i="3" l="1"/>
  <c r="O354" i="3"/>
  <c r="J353" i="3"/>
  <c r="M353" i="3"/>
  <c r="K353" i="3"/>
  <c r="L353" i="3"/>
  <c r="L354" i="3" l="1"/>
  <c r="K354" i="3"/>
  <c r="M354" i="3"/>
  <c r="J354" i="3"/>
  <c r="O355" i="3"/>
  <c r="N356" i="3"/>
  <c r="N357" i="3" l="1"/>
  <c r="O356" i="3"/>
  <c r="J355" i="3"/>
  <c r="M355" i="3"/>
  <c r="K355" i="3"/>
  <c r="L355" i="3"/>
  <c r="L356" i="3" l="1"/>
  <c r="K356" i="3"/>
  <c r="M356" i="3"/>
  <c r="J356" i="3"/>
  <c r="O357" i="3"/>
  <c r="N358" i="3"/>
  <c r="N359" i="3" l="1"/>
  <c r="O358" i="3"/>
  <c r="J357" i="3"/>
  <c r="M357" i="3"/>
  <c r="K357" i="3"/>
  <c r="L357" i="3"/>
  <c r="L358" i="3" l="1"/>
  <c r="K358" i="3"/>
  <c r="M358" i="3"/>
  <c r="J358" i="3"/>
  <c r="O359" i="3"/>
  <c r="N360" i="3"/>
  <c r="N361" i="3" l="1"/>
  <c r="O360" i="3"/>
  <c r="J359" i="3"/>
  <c r="M359" i="3"/>
  <c r="K359" i="3"/>
  <c r="L359" i="3"/>
  <c r="L360" i="3" l="1"/>
  <c r="K360" i="3"/>
  <c r="M360" i="3"/>
  <c r="J360" i="3"/>
  <c r="O361" i="3"/>
  <c r="N362" i="3"/>
  <c r="J361" i="3" l="1"/>
  <c r="M361" i="3"/>
  <c r="K361" i="3"/>
  <c r="L361" i="3"/>
  <c r="N363" i="3"/>
  <c r="O362" i="3"/>
  <c r="O363" i="3" l="1"/>
  <c r="N364" i="3"/>
  <c r="L362" i="3"/>
  <c r="K362" i="3"/>
  <c r="M362" i="3"/>
  <c r="J362" i="3"/>
  <c r="N365" i="3" l="1"/>
  <c r="O364" i="3"/>
  <c r="J363" i="3"/>
  <c r="M363" i="3"/>
  <c r="K363" i="3"/>
  <c r="L363" i="3"/>
  <c r="L364" i="3" l="1"/>
  <c r="K364" i="3"/>
  <c r="M364" i="3"/>
  <c r="J364" i="3"/>
  <c r="O365" i="3"/>
  <c r="N366" i="3"/>
  <c r="N367" i="3" l="1"/>
  <c r="O366" i="3"/>
  <c r="J365" i="3"/>
  <c r="M365" i="3"/>
  <c r="K365" i="3"/>
  <c r="L365" i="3"/>
  <c r="O367" i="3" l="1"/>
  <c r="N368" i="3"/>
  <c r="L366" i="3"/>
  <c r="K366" i="3"/>
  <c r="M366" i="3"/>
  <c r="J366" i="3"/>
  <c r="N369" i="3" l="1"/>
  <c r="O368" i="3"/>
  <c r="J367" i="3"/>
  <c r="M367" i="3"/>
  <c r="K367" i="3"/>
  <c r="L367" i="3"/>
  <c r="L368" i="3" l="1"/>
  <c r="K368" i="3"/>
  <c r="M368" i="3"/>
  <c r="J368" i="3"/>
  <c r="O369" i="3"/>
  <c r="N370" i="3"/>
  <c r="N371" i="3" l="1"/>
  <c r="O370" i="3"/>
  <c r="J369" i="3"/>
  <c r="M369" i="3"/>
  <c r="K369" i="3"/>
  <c r="L369" i="3"/>
  <c r="L370" i="3" l="1"/>
  <c r="K370" i="3"/>
  <c r="M370" i="3"/>
  <c r="J370" i="3"/>
  <c r="O371" i="3"/>
  <c r="N372" i="3"/>
  <c r="N373" i="3" l="1"/>
  <c r="O372" i="3"/>
  <c r="J371" i="3"/>
  <c r="M371" i="3"/>
  <c r="K371" i="3"/>
  <c r="L371" i="3"/>
  <c r="L372" i="3" l="1"/>
  <c r="K372" i="3"/>
  <c r="M372" i="3"/>
  <c r="J372" i="3"/>
  <c r="O373" i="3"/>
  <c r="N374" i="3"/>
  <c r="N375" i="3" l="1"/>
  <c r="O374" i="3"/>
  <c r="J373" i="3"/>
  <c r="M373" i="3"/>
  <c r="K373" i="3"/>
  <c r="L373" i="3"/>
  <c r="L374" i="3" l="1"/>
  <c r="K374" i="3"/>
  <c r="M374" i="3"/>
  <c r="J374" i="3"/>
  <c r="O375" i="3"/>
  <c r="N376" i="3"/>
  <c r="N377" i="3" l="1"/>
  <c r="O376" i="3"/>
  <c r="J375" i="3"/>
  <c r="M375" i="3"/>
  <c r="K375" i="3"/>
  <c r="L375" i="3"/>
  <c r="L376" i="3" l="1"/>
  <c r="K376" i="3"/>
  <c r="M376" i="3"/>
  <c r="J376" i="3"/>
  <c r="O377" i="3"/>
  <c r="N378" i="3"/>
  <c r="N379" i="3" l="1"/>
  <c r="O378" i="3"/>
  <c r="J377" i="3"/>
  <c r="M377" i="3"/>
  <c r="K377" i="3"/>
  <c r="L377" i="3"/>
  <c r="L378" i="3" l="1"/>
  <c r="K378" i="3"/>
  <c r="M378" i="3"/>
  <c r="J378" i="3"/>
  <c r="O379" i="3"/>
  <c r="N380" i="3"/>
  <c r="N381" i="3" l="1"/>
  <c r="O380" i="3"/>
  <c r="J379" i="3"/>
  <c r="M379" i="3"/>
  <c r="K379" i="3"/>
  <c r="L379" i="3"/>
  <c r="L380" i="3" l="1"/>
  <c r="K380" i="3"/>
  <c r="M380" i="3"/>
  <c r="J380" i="3"/>
  <c r="O381" i="3"/>
  <c r="N382" i="3"/>
  <c r="N383" i="3" l="1"/>
  <c r="O382" i="3"/>
  <c r="J381" i="3"/>
  <c r="M381" i="3"/>
  <c r="K381" i="3"/>
  <c r="L381" i="3"/>
  <c r="L382" i="3" l="1"/>
  <c r="K382" i="3"/>
  <c r="M382" i="3"/>
  <c r="J382" i="3"/>
  <c r="O383" i="3"/>
  <c r="N384" i="3"/>
  <c r="N385" i="3" l="1"/>
  <c r="O384" i="3"/>
  <c r="J383" i="3"/>
  <c r="M383" i="3"/>
  <c r="K383" i="3"/>
  <c r="L383" i="3"/>
  <c r="L384" i="3" l="1"/>
  <c r="K384" i="3"/>
  <c r="M384" i="3"/>
  <c r="J384" i="3"/>
  <c r="O385" i="3"/>
  <c r="N386" i="3"/>
  <c r="N387" i="3" l="1"/>
  <c r="O386" i="3"/>
  <c r="J385" i="3"/>
  <c r="M385" i="3"/>
  <c r="K385" i="3"/>
  <c r="L385" i="3"/>
  <c r="L386" i="3" l="1"/>
  <c r="K386" i="3"/>
  <c r="M386" i="3"/>
  <c r="J386" i="3"/>
  <c r="O387" i="3"/>
  <c r="N388" i="3"/>
  <c r="N389" i="3" l="1"/>
  <c r="O388" i="3"/>
  <c r="J387" i="3"/>
  <c r="M387" i="3"/>
  <c r="K387" i="3"/>
  <c r="L387" i="3"/>
  <c r="L388" i="3" l="1"/>
  <c r="K388" i="3"/>
  <c r="M388" i="3"/>
  <c r="J388" i="3"/>
  <c r="O389" i="3"/>
  <c r="N390" i="3"/>
  <c r="N391" i="3" l="1"/>
  <c r="O390" i="3"/>
  <c r="J389" i="3"/>
  <c r="M389" i="3"/>
  <c r="K389" i="3"/>
  <c r="L389" i="3"/>
  <c r="L390" i="3" l="1"/>
  <c r="K390" i="3"/>
  <c r="M390" i="3"/>
  <c r="J390" i="3"/>
  <c r="O391" i="3"/>
  <c r="N392" i="3"/>
  <c r="N393" i="3" l="1"/>
  <c r="O392" i="3"/>
  <c r="J391" i="3"/>
  <c r="M391" i="3"/>
  <c r="K391" i="3"/>
  <c r="L391" i="3"/>
  <c r="L392" i="3" l="1"/>
  <c r="K392" i="3"/>
  <c r="M392" i="3"/>
  <c r="J392" i="3"/>
  <c r="O393" i="3"/>
  <c r="N394" i="3"/>
  <c r="N395" i="3" l="1"/>
  <c r="O394" i="3"/>
  <c r="J393" i="3"/>
  <c r="M393" i="3"/>
  <c r="K393" i="3"/>
  <c r="L393" i="3"/>
  <c r="L394" i="3" l="1"/>
  <c r="K394" i="3"/>
  <c r="M394" i="3"/>
  <c r="J394" i="3"/>
  <c r="N396" i="3"/>
  <c r="O395" i="3"/>
  <c r="M395" i="3" l="1"/>
  <c r="J395" i="3"/>
  <c r="K395" i="3"/>
  <c r="L395" i="3"/>
  <c r="O396" i="3"/>
  <c r="N397" i="3"/>
  <c r="N398" i="3" l="1"/>
  <c r="O397" i="3"/>
  <c r="K396" i="3"/>
  <c r="M396" i="3"/>
  <c r="J396" i="3"/>
  <c r="L396" i="3"/>
  <c r="M397" i="3" l="1"/>
  <c r="L397" i="3"/>
  <c r="J397" i="3"/>
  <c r="K397" i="3"/>
  <c r="O398" i="3"/>
  <c r="N399" i="3"/>
  <c r="N400" i="3" l="1"/>
  <c r="O399" i="3"/>
  <c r="K398" i="3"/>
  <c r="M398" i="3"/>
  <c r="L398" i="3"/>
  <c r="J398" i="3"/>
  <c r="M399" i="3" l="1"/>
  <c r="L399" i="3"/>
  <c r="K399" i="3"/>
  <c r="J399" i="3"/>
  <c r="O400" i="3"/>
  <c r="N401" i="3"/>
  <c r="N402" i="3" l="1"/>
  <c r="O401" i="3"/>
  <c r="K400" i="3"/>
  <c r="L400" i="3"/>
  <c r="J400" i="3"/>
  <c r="M400" i="3"/>
  <c r="M401" i="3" l="1"/>
  <c r="K401" i="3"/>
  <c r="J401" i="3"/>
  <c r="L401" i="3"/>
  <c r="O402" i="3"/>
  <c r="N403" i="3"/>
  <c r="K402" i="3" l="1"/>
  <c r="J402" i="3"/>
  <c r="L402" i="3"/>
  <c r="M402" i="3"/>
  <c r="O403" i="3"/>
  <c r="N404" i="3"/>
  <c r="O404" i="3" l="1"/>
  <c r="N405" i="3"/>
  <c r="M403" i="3"/>
  <c r="J403" i="3"/>
  <c r="K403" i="3"/>
  <c r="L403" i="3"/>
  <c r="O405" i="3" l="1"/>
  <c r="N406" i="3"/>
  <c r="K404" i="3"/>
  <c r="M404" i="3"/>
  <c r="J404" i="3"/>
  <c r="L404" i="3"/>
  <c r="O406" i="3" l="1"/>
  <c r="N407" i="3"/>
  <c r="M405" i="3"/>
  <c r="K405" i="3"/>
  <c r="J405" i="3"/>
  <c r="L405" i="3"/>
  <c r="O407" i="3" l="1"/>
  <c r="N408" i="3"/>
  <c r="K406" i="3"/>
  <c r="M406" i="3"/>
  <c r="L406" i="3"/>
  <c r="J406" i="3"/>
  <c r="O408" i="3" l="1"/>
  <c r="N409" i="3"/>
  <c r="M407" i="3"/>
  <c r="K407" i="3"/>
  <c r="L407" i="3"/>
  <c r="J407" i="3"/>
  <c r="N410" i="3" l="1"/>
  <c r="O409" i="3"/>
  <c r="K408" i="3"/>
  <c r="M408" i="3"/>
  <c r="J408" i="3"/>
  <c r="L408" i="3"/>
  <c r="M409" i="3" l="1"/>
  <c r="K409" i="3"/>
  <c r="J409" i="3"/>
  <c r="L409" i="3"/>
  <c r="O410" i="3"/>
  <c r="N411" i="3"/>
  <c r="N412" i="3" l="1"/>
  <c r="O411" i="3"/>
  <c r="K410" i="3"/>
  <c r="M410" i="3"/>
  <c r="L410" i="3"/>
  <c r="J410" i="3"/>
  <c r="M411" i="3" l="1"/>
  <c r="L411" i="3"/>
  <c r="K411" i="3"/>
  <c r="J411" i="3"/>
  <c r="O412" i="3"/>
  <c r="N413" i="3"/>
  <c r="N414" i="3" l="1"/>
  <c r="O413" i="3"/>
  <c r="K412" i="3"/>
  <c r="J412" i="3"/>
  <c r="M412" i="3"/>
  <c r="L412" i="3"/>
  <c r="M413" i="3" l="1"/>
  <c r="L413" i="3"/>
  <c r="K413" i="3"/>
  <c r="J413" i="3"/>
  <c r="O414" i="3"/>
  <c r="N415" i="3"/>
  <c r="N416" i="3" l="1"/>
  <c r="O415" i="3"/>
  <c r="K414" i="3"/>
  <c r="J414" i="3"/>
  <c r="M414" i="3"/>
  <c r="L414" i="3"/>
  <c r="M415" i="3" l="1"/>
  <c r="L415" i="3"/>
  <c r="K415" i="3"/>
  <c r="J415" i="3"/>
  <c r="O416" i="3"/>
  <c r="N417" i="3"/>
  <c r="N418" i="3" l="1"/>
  <c r="O417" i="3"/>
  <c r="K416" i="3"/>
  <c r="J416" i="3"/>
  <c r="M416" i="3"/>
  <c r="L416" i="3"/>
  <c r="M417" i="3" l="1"/>
  <c r="L417" i="3"/>
  <c r="K417" i="3"/>
  <c r="J417" i="3"/>
  <c r="O418" i="3"/>
  <c r="N419" i="3"/>
  <c r="N420" i="3" l="1"/>
  <c r="O419" i="3"/>
  <c r="K418" i="3"/>
  <c r="J418" i="3"/>
  <c r="M418" i="3"/>
  <c r="L418" i="3"/>
  <c r="M419" i="3" l="1"/>
  <c r="L419" i="3"/>
  <c r="K419" i="3"/>
  <c r="J419" i="3"/>
  <c r="O420" i="3"/>
  <c r="N421" i="3"/>
  <c r="K420" i="3" l="1"/>
  <c r="J420" i="3"/>
  <c r="M420" i="3"/>
  <c r="L420" i="3"/>
  <c r="N422" i="3"/>
  <c r="O421" i="3"/>
  <c r="M421" i="3" l="1"/>
  <c r="L421" i="3"/>
  <c r="K421" i="3"/>
  <c r="J421" i="3"/>
  <c r="O422" i="3"/>
  <c r="N423" i="3"/>
  <c r="N424" i="3" l="1"/>
  <c r="O423" i="3"/>
  <c r="K422" i="3"/>
  <c r="J422" i="3"/>
  <c r="M422" i="3"/>
  <c r="L422" i="3"/>
  <c r="M423" i="3" l="1"/>
  <c r="L423" i="3"/>
  <c r="K423" i="3"/>
  <c r="J423" i="3"/>
  <c r="O424" i="3"/>
  <c r="N425" i="3"/>
  <c r="N426" i="3" l="1"/>
  <c r="O425" i="3"/>
  <c r="K424" i="3"/>
  <c r="J424" i="3"/>
  <c r="M424" i="3"/>
  <c r="L424" i="3"/>
  <c r="M425" i="3" l="1"/>
  <c r="L425" i="3"/>
  <c r="K425" i="3"/>
  <c r="J425" i="3"/>
  <c r="O426" i="3"/>
  <c r="N427" i="3"/>
  <c r="N428" i="3" l="1"/>
  <c r="O427" i="3"/>
  <c r="K426" i="3"/>
  <c r="J426" i="3"/>
  <c r="M426" i="3"/>
  <c r="L426" i="3"/>
  <c r="M427" i="3" l="1"/>
  <c r="L427" i="3"/>
  <c r="K427" i="3"/>
  <c r="J427" i="3"/>
  <c r="O428" i="3"/>
  <c r="N429" i="3"/>
  <c r="N430" i="3" l="1"/>
  <c r="O429" i="3"/>
  <c r="K428" i="3"/>
  <c r="J428" i="3"/>
  <c r="M428" i="3"/>
  <c r="L428" i="3"/>
  <c r="M429" i="3" l="1"/>
  <c r="L429" i="3"/>
  <c r="K429" i="3"/>
  <c r="J429" i="3"/>
  <c r="O430" i="3"/>
  <c r="N431" i="3"/>
  <c r="N432" i="3" l="1"/>
  <c r="O431" i="3"/>
  <c r="K430" i="3"/>
  <c r="J430" i="3"/>
  <c r="M430" i="3"/>
  <c r="L430" i="3"/>
  <c r="M431" i="3" l="1"/>
  <c r="L431" i="3"/>
  <c r="K431" i="3"/>
  <c r="J431" i="3"/>
  <c r="O432" i="3"/>
  <c r="N433" i="3"/>
  <c r="N434" i="3" l="1"/>
  <c r="O433" i="3"/>
  <c r="K432" i="3"/>
  <c r="J432" i="3"/>
  <c r="M432" i="3"/>
  <c r="L432" i="3"/>
  <c r="M433" i="3" l="1"/>
  <c r="L433" i="3"/>
  <c r="K433" i="3"/>
  <c r="J433" i="3"/>
  <c r="O434" i="3"/>
  <c r="N435" i="3"/>
  <c r="N436" i="3" l="1"/>
  <c r="O435" i="3"/>
  <c r="K434" i="3"/>
  <c r="J434" i="3"/>
  <c r="M434" i="3"/>
  <c r="L434" i="3"/>
  <c r="M435" i="3" l="1"/>
  <c r="L435" i="3"/>
  <c r="K435" i="3"/>
  <c r="J435" i="3"/>
  <c r="O436" i="3"/>
  <c r="N437" i="3"/>
  <c r="N438" i="3" l="1"/>
  <c r="O437" i="3"/>
  <c r="K436" i="3"/>
  <c r="J436" i="3"/>
  <c r="M436" i="3"/>
  <c r="L436" i="3"/>
  <c r="M437" i="3" l="1"/>
  <c r="L437" i="3"/>
  <c r="K437" i="3"/>
  <c r="J437" i="3"/>
  <c r="O438" i="3"/>
  <c r="N439" i="3"/>
  <c r="N440" i="3" l="1"/>
  <c r="O439" i="3"/>
  <c r="K438" i="3"/>
  <c r="J438" i="3"/>
  <c r="M438" i="3"/>
  <c r="L438" i="3"/>
  <c r="M439" i="3" l="1"/>
  <c r="L439" i="3"/>
  <c r="K439" i="3"/>
  <c r="J439" i="3"/>
  <c r="O440" i="3"/>
  <c r="N441" i="3"/>
  <c r="K440" i="3" l="1"/>
  <c r="J440" i="3"/>
  <c r="M440" i="3"/>
  <c r="L440" i="3"/>
  <c r="N442" i="3"/>
  <c r="O441" i="3"/>
  <c r="O442" i="3" l="1"/>
  <c r="N443" i="3"/>
  <c r="M441" i="3"/>
  <c r="L441" i="3"/>
  <c r="K441" i="3"/>
  <c r="J441" i="3"/>
  <c r="N444" i="3" l="1"/>
  <c r="O443" i="3"/>
  <c r="K442" i="3"/>
  <c r="J442" i="3"/>
  <c r="M442" i="3"/>
  <c r="L442" i="3"/>
  <c r="M443" i="3" l="1"/>
  <c r="L443" i="3"/>
  <c r="K443" i="3"/>
  <c r="J443" i="3"/>
  <c r="O444" i="3"/>
  <c r="N445" i="3"/>
  <c r="K444" i="3" l="1"/>
  <c r="J444" i="3"/>
  <c r="M444" i="3"/>
  <c r="L444" i="3"/>
  <c r="N446" i="3"/>
  <c r="O445" i="3"/>
  <c r="O446" i="3" l="1"/>
  <c r="N447" i="3"/>
  <c r="M445" i="3"/>
  <c r="L445" i="3"/>
  <c r="K445" i="3"/>
  <c r="J445" i="3"/>
  <c r="N448" i="3" l="1"/>
  <c r="O447" i="3"/>
  <c r="K446" i="3"/>
  <c r="J446" i="3"/>
  <c r="M446" i="3"/>
  <c r="L446" i="3"/>
  <c r="M447" i="3" l="1"/>
  <c r="L447" i="3"/>
  <c r="K447" i="3"/>
  <c r="J447" i="3"/>
  <c r="O448" i="3"/>
  <c r="N449" i="3"/>
  <c r="N450" i="3" l="1"/>
  <c r="O449" i="3"/>
  <c r="K448" i="3"/>
  <c r="J448" i="3"/>
  <c r="M448" i="3"/>
  <c r="L448" i="3"/>
  <c r="M449" i="3" l="1"/>
  <c r="L449" i="3"/>
  <c r="K449" i="3"/>
  <c r="J449" i="3"/>
  <c r="O450" i="3"/>
  <c r="N451" i="3"/>
  <c r="N452" i="3" l="1"/>
  <c r="O451" i="3"/>
  <c r="K450" i="3"/>
  <c r="J450" i="3"/>
  <c r="M450" i="3"/>
  <c r="L450" i="3"/>
  <c r="M451" i="3" l="1"/>
  <c r="L451" i="3"/>
  <c r="K451" i="3"/>
  <c r="J451" i="3"/>
  <c r="O452" i="3"/>
  <c r="N453" i="3"/>
  <c r="N454" i="3" l="1"/>
  <c r="O453" i="3"/>
  <c r="K452" i="3"/>
  <c r="J452" i="3"/>
  <c r="M452" i="3"/>
  <c r="L452" i="3"/>
  <c r="M453" i="3" l="1"/>
  <c r="L453" i="3"/>
  <c r="K453" i="3"/>
  <c r="J453" i="3"/>
  <c r="O454" i="3"/>
  <c r="N455" i="3"/>
  <c r="N456" i="3" l="1"/>
  <c r="O455" i="3"/>
  <c r="K454" i="3"/>
  <c r="J454" i="3"/>
  <c r="M454" i="3"/>
  <c r="L454" i="3"/>
  <c r="M455" i="3" l="1"/>
  <c r="L455" i="3"/>
  <c r="K455" i="3"/>
  <c r="J455" i="3"/>
  <c r="O456" i="3"/>
  <c r="N457" i="3"/>
  <c r="N458" i="3" l="1"/>
  <c r="O457" i="3"/>
  <c r="K456" i="3"/>
  <c r="J456" i="3"/>
  <c r="M456" i="3"/>
  <c r="L456" i="3"/>
  <c r="M457" i="3" l="1"/>
  <c r="L457" i="3"/>
  <c r="K457" i="3"/>
  <c r="J457" i="3"/>
  <c r="O458" i="3"/>
  <c r="N459" i="3"/>
  <c r="N460" i="3" l="1"/>
  <c r="O459" i="3"/>
  <c r="K458" i="3"/>
  <c r="J458" i="3"/>
  <c r="M458" i="3"/>
  <c r="L458" i="3"/>
  <c r="M459" i="3" l="1"/>
  <c r="L459" i="3"/>
  <c r="K459" i="3"/>
  <c r="J459" i="3"/>
  <c r="O460" i="3"/>
  <c r="N461" i="3"/>
  <c r="N462" i="3" l="1"/>
  <c r="O461" i="3"/>
  <c r="K460" i="3"/>
  <c r="J460" i="3"/>
  <c r="M460" i="3"/>
  <c r="L460" i="3"/>
  <c r="M461" i="3" l="1"/>
  <c r="L461" i="3"/>
  <c r="K461" i="3"/>
  <c r="J461" i="3"/>
  <c r="O462" i="3"/>
  <c r="N463" i="3"/>
  <c r="K462" i="3" l="1"/>
  <c r="J462" i="3"/>
  <c r="M462" i="3"/>
  <c r="L462" i="3"/>
  <c r="N464" i="3"/>
  <c r="O463" i="3"/>
  <c r="M463" i="3" l="1"/>
  <c r="L463" i="3"/>
  <c r="K463" i="3"/>
  <c r="J463" i="3"/>
  <c r="O464" i="3"/>
  <c r="N465" i="3"/>
  <c r="N466" i="3" l="1"/>
  <c r="O465" i="3"/>
  <c r="K464" i="3"/>
  <c r="J464" i="3"/>
  <c r="M464" i="3"/>
  <c r="L464" i="3"/>
  <c r="M465" i="3" l="1"/>
  <c r="L465" i="3"/>
  <c r="K465" i="3"/>
  <c r="J465" i="3"/>
  <c r="O466" i="3"/>
  <c r="N467" i="3"/>
  <c r="N468" i="3" l="1"/>
  <c r="O467" i="3"/>
  <c r="K466" i="3"/>
  <c r="J466" i="3"/>
  <c r="M466" i="3"/>
  <c r="L466" i="3"/>
  <c r="M467" i="3" l="1"/>
  <c r="L467" i="3"/>
  <c r="K467" i="3"/>
  <c r="J467" i="3"/>
  <c r="O468" i="3"/>
  <c r="N469" i="3"/>
  <c r="N470" i="3" l="1"/>
  <c r="O469" i="3"/>
  <c r="K468" i="3"/>
  <c r="J468" i="3"/>
  <c r="M468" i="3"/>
  <c r="L468" i="3"/>
  <c r="M469" i="3" l="1"/>
  <c r="L469" i="3"/>
  <c r="K469" i="3"/>
  <c r="J469" i="3"/>
  <c r="O470" i="3"/>
  <c r="N471" i="3"/>
  <c r="N472" i="3" l="1"/>
  <c r="O471" i="3"/>
  <c r="K470" i="3"/>
  <c r="J470" i="3"/>
  <c r="M470" i="3"/>
  <c r="L470" i="3"/>
  <c r="M471" i="3" l="1"/>
  <c r="L471" i="3"/>
  <c r="K471" i="3"/>
  <c r="J471" i="3"/>
  <c r="O472" i="3"/>
  <c r="N473" i="3"/>
  <c r="N474" i="3" l="1"/>
  <c r="O473" i="3"/>
  <c r="K472" i="3"/>
  <c r="J472" i="3"/>
  <c r="M472" i="3"/>
  <c r="L472" i="3"/>
  <c r="M473" i="3" l="1"/>
  <c r="L473" i="3"/>
  <c r="K473" i="3"/>
  <c r="J473" i="3"/>
  <c r="O474" i="3"/>
  <c r="N475" i="3"/>
  <c r="N476" i="3" l="1"/>
  <c r="O475" i="3"/>
  <c r="K474" i="3"/>
  <c r="J474" i="3"/>
  <c r="M474" i="3"/>
  <c r="L474" i="3"/>
  <c r="M475" i="3" l="1"/>
  <c r="L475" i="3"/>
  <c r="K475" i="3"/>
  <c r="J475" i="3"/>
  <c r="O476" i="3"/>
  <c r="N477" i="3"/>
  <c r="N478" i="3" l="1"/>
  <c r="O477" i="3"/>
  <c r="K476" i="3"/>
  <c r="L476" i="3"/>
  <c r="J476" i="3"/>
  <c r="M476" i="3"/>
  <c r="M477" i="3" l="1"/>
  <c r="K477" i="3"/>
  <c r="J477" i="3"/>
  <c r="L477" i="3"/>
  <c r="O478" i="3"/>
  <c r="N479" i="3"/>
  <c r="N480" i="3" l="1"/>
  <c r="O479" i="3"/>
  <c r="K478" i="3"/>
  <c r="J478" i="3"/>
  <c r="M478" i="3"/>
  <c r="L478" i="3"/>
  <c r="M479" i="3" l="1"/>
  <c r="J479" i="3"/>
  <c r="L479" i="3"/>
  <c r="K479" i="3"/>
  <c r="O480" i="3"/>
  <c r="N481" i="3"/>
  <c r="O481" i="3" l="1"/>
  <c r="N482" i="3"/>
  <c r="K480" i="3"/>
  <c r="M480" i="3"/>
  <c r="L480" i="3"/>
  <c r="J480" i="3"/>
  <c r="O482" i="3" l="1"/>
  <c r="N483" i="3"/>
  <c r="M481" i="3"/>
  <c r="L481" i="3"/>
  <c r="K481" i="3"/>
  <c r="J481" i="3"/>
  <c r="N484" i="3" l="1"/>
  <c r="O483" i="3"/>
  <c r="K482" i="3"/>
  <c r="M482" i="3"/>
  <c r="L482" i="3"/>
  <c r="J482" i="3"/>
  <c r="M483" i="3" l="1"/>
  <c r="L483" i="3"/>
  <c r="K483" i="3"/>
  <c r="J483" i="3"/>
  <c r="O484" i="3"/>
  <c r="N485" i="3"/>
  <c r="N486" i="3" l="1"/>
  <c r="O485" i="3"/>
  <c r="K484" i="3"/>
  <c r="L484" i="3"/>
  <c r="J484" i="3"/>
  <c r="M484" i="3"/>
  <c r="M485" i="3" l="1"/>
  <c r="K485" i="3"/>
  <c r="J485" i="3"/>
  <c r="L485" i="3"/>
  <c r="O486" i="3"/>
  <c r="N487" i="3"/>
  <c r="N488" i="3" l="1"/>
  <c r="O487" i="3"/>
  <c r="K486" i="3"/>
  <c r="J486" i="3"/>
  <c r="M486" i="3"/>
  <c r="L486" i="3"/>
  <c r="M487" i="3" l="1"/>
  <c r="J487" i="3"/>
  <c r="L487" i="3"/>
  <c r="K487" i="3"/>
  <c r="O488" i="3"/>
  <c r="N489" i="3"/>
  <c r="N490" i="3" l="1"/>
  <c r="O489" i="3"/>
  <c r="K488" i="3"/>
  <c r="M488" i="3"/>
  <c r="L488" i="3"/>
  <c r="J488" i="3"/>
  <c r="M489" i="3" l="1"/>
  <c r="L489" i="3"/>
  <c r="K489" i="3"/>
  <c r="J489" i="3"/>
  <c r="O490" i="3"/>
  <c r="N491" i="3"/>
  <c r="N492" i="3" l="1"/>
  <c r="O491" i="3"/>
  <c r="K490" i="3"/>
  <c r="M490" i="3"/>
  <c r="L490" i="3"/>
  <c r="J490" i="3"/>
  <c r="M491" i="3" l="1"/>
  <c r="L491" i="3"/>
  <c r="K491" i="3"/>
  <c r="J491" i="3"/>
  <c r="O492" i="3"/>
  <c r="N493" i="3"/>
  <c r="N494" i="3" l="1"/>
  <c r="O493" i="3"/>
  <c r="K492" i="3"/>
  <c r="L492" i="3"/>
  <c r="J492" i="3"/>
  <c r="M492" i="3"/>
  <c r="M493" i="3" l="1"/>
  <c r="K493" i="3"/>
  <c r="J493" i="3"/>
  <c r="L493" i="3"/>
  <c r="O494" i="3"/>
  <c r="N495" i="3"/>
  <c r="N496" i="3" l="1"/>
  <c r="O495" i="3"/>
  <c r="K494" i="3"/>
  <c r="J494" i="3"/>
  <c r="M494" i="3"/>
  <c r="L494" i="3"/>
  <c r="M495" i="3" l="1"/>
  <c r="J495" i="3"/>
  <c r="L495" i="3"/>
  <c r="K495" i="3"/>
  <c r="O496" i="3"/>
  <c r="N497" i="3"/>
  <c r="N498" i="3" l="1"/>
  <c r="O497" i="3"/>
  <c r="K496" i="3"/>
  <c r="M496" i="3"/>
  <c r="L496" i="3"/>
  <c r="J496" i="3"/>
  <c r="M497" i="3" l="1"/>
  <c r="L497" i="3"/>
  <c r="K497" i="3"/>
  <c r="J497" i="3"/>
  <c r="O498" i="3"/>
  <c r="N499" i="3"/>
  <c r="N500" i="3" l="1"/>
  <c r="O499" i="3"/>
  <c r="K498" i="3"/>
  <c r="M498" i="3"/>
  <c r="L498" i="3"/>
  <c r="J498" i="3"/>
  <c r="M499" i="3" l="1"/>
  <c r="L499" i="3"/>
  <c r="K499" i="3"/>
  <c r="J499" i="3"/>
  <c r="O500" i="3"/>
  <c r="N501" i="3"/>
  <c r="N502" i="3" l="1"/>
  <c r="O501" i="3"/>
  <c r="K500" i="3"/>
  <c r="L500" i="3"/>
  <c r="J500" i="3"/>
  <c r="M500" i="3"/>
  <c r="M501" i="3" l="1"/>
  <c r="K501" i="3"/>
  <c r="J501" i="3"/>
  <c r="L501" i="3"/>
  <c r="O502" i="3"/>
  <c r="N503" i="3"/>
  <c r="N504" i="3" l="1"/>
  <c r="O503" i="3"/>
  <c r="K502" i="3"/>
  <c r="J502" i="3"/>
  <c r="M502" i="3"/>
  <c r="L502" i="3"/>
  <c r="M503" i="3" l="1"/>
  <c r="L503" i="3"/>
  <c r="K503" i="3"/>
  <c r="J503" i="3"/>
  <c r="O504" i="3"/>
  <c r="N505" i="3"/>
  <c r="N506" i="3" l="1"/>
  <c r="O505" i="3"/>
  <c r="K504" i="3"/>
  <c r="J504" i="3"/>
  <c r="M504" i="3"/>
  <c r="L504" i="3"/>
  <c r="M505" i="3" l="1"/>
  <c r="L505" i="3"/>
  <c r="K505" i="3"/>
  <c r="J505" i="3"/>
  <c r="O506" i="3"/>
  <c r="N507" i="3"/>
  <c r="N508" i="3" l="1"/>
  <c r="O507" i="3"/>
  <c r="K506" i="3"/>
  <c r="J506" i="3"/>
  <c r="M506" i="3"/>
  <c r="L506" i="3"/>
  <c r="M507" i="3" l="1"/>
  <c r="L507" i="3"/>
  <c r="K507" i="3"/>
  <c r="J507" i="3"/>
  <c r="O508" i="3"/>
  <c r="N509" i="3"/>
  <c r="N510" i="3" l="1"/>
  <c r="O509" i="3"/>
  <c r="K508" i="3"/>
  <c r="J508" i="3"/>
  <c r="M508" i="3"/>
  <c r="L508" i="3"/>
  <c r="M509" i="3" l="1"/>
  <c r="L509" i="3"/>
  <c r="K509" i="3"/>
  <c r="J509" i="3"/>
  <c r="O510" i="3"/>
  <c r="N511" i="3"/>
  <c r="N512" i="3" l="1"/>
  <c r="O511" i="3"/>
  <c r="K510" i="3"/>
  <c r="J510" i="3"/>
  <c r="M510" i="3"/>
  <c r="L510" i="3"/>
  <c r="M511" i="3" l="1"/>
  <c r="L511" i="3"/>
  <c r="K511" i="3"/>
  <c r="J511" i="3"/>
  <c r="O512" i="3"/>
  <c r="N513" i="3"/>
  <c r="N514" i="3" l="1"/>
  <c r="O513" i="3"/>
  <c r="K512" i="3"/>
  <c r="J512" i="3"/>
  <c r="M512" i="3"/>
  <c r="L512" i="3"/>
  <c r="M513" i="3" l="1"/>
  <c r="L513" i="3"/>
  <c r="K513" i="3"/>
  <c r="J513" i="3"/>
  <c r="O514" i="3"/>
  <c r="N515" i="3"/>
  <c r="N516" i="3" l="1"/>
  <c r="O515" i="3"/>
  <c r="K514" i="3"/>
  <c r="J514" i="3"/>
  <c r="M514" i="3"/>
  <c r="L514" i="3"/>
  <c r="M515" i="3" l="1"/>
  <c r="L515" i="3"/>
  <c r="K515" i="3"/>
  <c r="J515" i="3"/>
  <c r="O516" i="3"/>
  <c r="N517" i="3"/>
  <c r="N518" i="3" l="1"/>
  <c r="O517" i="3"/>
  <c r="K516" i="3"/>
  <c r="J516" i="3"/>
  <c r="M516" i="3"/>
  <c r="L516" i="3"/>
  <c r="M517" i="3" l="1"/>
  <c r="L517" i="3"/>
  <c r="K517" i="3"/>
  <c r="J517" i="3"/>
  <c r="O518" i="3"/>
  <c r="N519" i="3"/>
  <c r="N520" i="3" l="1"/>
  <c r="O519" i="3"/>
  <c r="K518" i="3"/>
  <c r="J518" i="3"/>
  <c r="M518" i="3"/>
  <c r="L518" i="3"/>
  <c r="M519" i="3" l="1"/>
  <c r="L519" i="3"/>
  <c r="K519" i="3"/>
  <c r="J519" i="3"/>
  <c r="O520" i="3"/>
  <c r="N521" i="3"/>
  <c r="K520" i="3" l="1"/>
  <c r="J520" i="3"/>
  <c r="M520" i="3"/>
  <c r="L520" i="3"/>
  <c r="N522" i="3"/>
  <c r="O521" i="3"/>
  <c r="O522" i="3" l="1"/>
  <c r="N523" i="3"/>
  <c r="M521" i="3"/>
  <c r="L521" i="3"/>
  <c r="K521" i="3"/>
  <c r="J521" i="3"/>
  <c r="N524" i="3" l="1"/>
  <c r="O523" i="3"/>
  <c r="K522" i="3"/>
  <c r="J522" i="3"/>
  <c r="M522" i="3"/>
  <c r="L522" i="3"/>
  <c r="M523" i="3" l="1"/>
  <c r="L523" i="3"/>
  <c r="K523" i="3"/>
  <c r="J523" i="3"/>
  <c r="O524" i="3"/>
  <c r="N525" i="3"/>
  <c r="N526" i="3" l="1"/>
  <c r="O525" i="3"/>
  <c r="K524" i="3"/>
  <c r="J524" i="3"/>
  <c r="M524" i="3"/>
  <c r="L524" i="3"/>
  <c r="M525" i="3" l="1"/>
  <c r="L525" i="3"/>
  <c r="K525" i="3"/>
  <c r="J525" i="3"/>
  <c r="O526" i="3"/>
  <c r="N527" i="3"/>
  <c r="N528" i="3" l="1"/>
  <c r="O527" i="3"/>
  <c r="K526" i="3"/>
  <c r="J526" i="3"/>
  <c r="M526" i="3"/>
  <c r="L526" i="3"/>
  <c r="M527" i="3" l="1"/>
  <c r="L527" i="3"/>
  <c r="K527" i="3"/>
  <c r="J527" i="3"/>
  <c r="O528" i="3"/>
  <c r="N529" i="3"/>
  <c r="N530" i="3" l="1"/>
  <c r="O529" i="3"/>
  <c r="K528" i="3"/>
  <c r="J528" i="3"/>
  <c r="M528" i="3"/>
  <c r="L528" i="3"/>
  <c r="M529" i="3" l="1"/>
  <c r="L529" i="3"/>
  <c r="K529" i="3"/>
  <c r="J529" i="3"/>
  <c r="O530" i="3"/>
  <c r="N531" i="3"/>
  <c r="N532" i="3" l="1"/>
  <c r="O531" i="3"/>
  <c r="K530" i="3"/>
  <c r="J530" i="3"/>
  <c r="M530" i="3"/>
  <c r="L530" i="3"/>
  <c r="M531" i="3" l="1"/>
  <c r="L531" i="3"/>
  <c r="K531" i="3"/>
  <c r="J531" i="3"/>
  <c r="O532" i="3"/>
  <c r="N533" i="3"/>
  <c r="N534" i="3" l="1"/>
  <c r="O533" i="3"/>
  <c r="K532" i="3"/>
  <c r="J532" i="3"/>
  <c r="M532" i="3"/>
  <c r="L532" i="3"/>
  <c r="M533" i="3" l="1"/>
  <c r="L533" i="3"/>
  <c r="K533" i="3"/>
  <c r="J533" i="3"/>
  <c r="O534" i="3"/>
  <c r="N535" i="3"/>
  <c r="N536" i="3" l="1"/>
  <c r="O535" i="3"/>
  <c r="K534" i="3"/>
  <c r="J534" i="3"/>
  <c r="M534" i="3"/>
  <c r="L534" i="3"/>
  <c r="M535" i="3" l="1"/>
  <c r="L535" i="3"/>
  <c r="K535" i="3"/>
  <c r="J535" i="3"/>
  <c r="O536" i="3"/>
  <c r="N537" i="3"/>
  <c r="N538" i="3" l="1"/>
  <c r="O537" i="3"/>
  <c r="K536" i="3"/>
  <c r="J536" i="3"/>
  <c r="M536" i="3"/>
  <c r="L536" i="3"/>
  <c r="M537" i="3" l="1"/>
  <c r="L537" i="3"/>
  <c r="K537" i="3"/>
  <c r="J537" i="3"/>
  <c r="O538" i="3"/>
  <c r="N539" i="3"/>
  <c r="N540" i="3" l="1"/>
  <c r="O539" i="3"/>
  <c r="K538" i="3"/>
  <c r="J538" i="3"/>
  <c r="M538" i="3"/>
  <c r="L538" i="3"/>
  <c r="M539" i="3" l="1"/>
  <c r="L539" i="3"/>
  <c r="K539" i="3"/>
  <c r="J539" i="3"/>
  <c r="O540" i="3"/>
  <c r="N541" i="3"/>
  <c r="N542" i="3" l="1"/>
  <c r="O541" i="3"/>
  <c r="K540" i="3"/>
  <c r="J540" i="3"/>
  <c r="M540" i="3"/>
  <c r="L540" i="3"/>
  <c r="M541" i="3" l="1"/>
  <c r="L541" i="3"/>
  <c r="K541" i="3"/>
  <c r="J541" i="3"/>
  <c r="O542" i="3"/>
  <c r="N543" i="3"/>
  <c r="N544" i="3" l="1"/>
  <c r="O543" i="3"/>
  <c r="K542" i="3"/>
  <c r="J542" i="3"/>
  <c r="M542" i="3"/>
  <c r="L542" i="3"/>
  <c r="M543" i="3" l="1"/>
  <c r="L543" i="3"/>
  <c r="K543" i="3"/>
  <c r="J543" i="3"/>
  <c r="O544" i="3"/>
  <c r="N545" i="3"/>
  <c r="N546" i="3" l="1"/>
  <c r="O545" i="3"/>
  <c r="K544" i="3"/>
  <c r="J544" i="3"/>
  <c r="M544" i="3"/>
  <c r="L544" i="3"/>
  <c r="M545" i="3" l="1"/>
  <c r="L545" i="3"/>
  <c r="K545" i="3"/>
  <c r="J545" i="3"/>
  <c r="O546" i="3"/>
  <c r="N547" i="3"/>
  <c r="N548" i="3" l="1"/>
  <c r="O547" i="3"/>
  <c r="K546" i="3"/>
  <c r="J546" i="3"/>
  <c r="M546" i="3"/>
  <c r="L546" i="3"/>
  <c r="M547" i="3" l="1"/>
  <c r="L547" i="3"/>
  <c r="K547" i="3"/>
  <c r="J547" i="3"/>
  <c r="O548" i="3"/>
  <c r="N549" i="3"/>
  <c r="N550" i="3" l="1"/>
  <c r="O549" i="3"/>
  <c r="K548" i="3"/>
  <c r="J548" i="3"/>
  <c r="M548" i="3"/>
  <c r="L548" i="3"/>
  <c r="M549" i="3" l="1"/>
  <c r="L549" i="3"/>
  <c r="K549" i="3"/>
  <c r="J549" i="3"/>
  <c r="O550" i="3"/>
  <c r="N551" i="3"/>
  <c r="N552" i="3" l="1"/>
  <c r="O551" i="3"/>
  <c r="K550" i="3"/>
  <c r="J550" i="3"/>
  <c r="M550" i="3"/>
  <c r="L550" i="3"/>
  <c r="M551" i="3" l="1"/>
  <c r="L551" i="3"/>
  <c r="K551" i="3"/>
  <c r="J551" i="3"/>
  <c r="O552" i="3"/>
  <c r="N553" i="3"/>
  <c r="N554" i="3" l="1"/>
  <c r="O553" i="3"/>
  <c r="K552" i="3"/>
  <c r="J552" i="3"/>
  <c r="M552" i="3"/>
  <c r="L552" i="3"/>
  <c r="M553" i="3" l="1"/>
  <c r="L553" i="3"/>
  <c r="K553" i="3"/>
  <c r="J553" i="3"/>
  <c r="O554" i="3"/>
  <c r="N555" i="3"/>
  <c r="N556" i="3" l="1"/>
  <c r="O555" i="3"/>
  <c r="K554" i="3"/>
  <c r="J554" i="3"/>
  <c r="M554" i="3"/>
  <c r="L554" i="3"/>
  <c r="M555" i="3" l="1"/>
  <c r="L555" i="3"/>
  <c r="K555" i="3"/>
  <c r="J555" i="3"/>
  <c r="O556" i="3"/>
  <c r="N557" i="3"/>
  <c r="N558" i="3" l="1"/>
  <c r="O557" i="3"/>
  <c r="K556" i="3"/>
  <c r="J556" i="3"/>
  <c r="M556" i="3"/>
  <c r="L556" i="3"/>
  <c r="M557" i="3" l="1"/>
  <c r="L557" i="3"/>
  <c r="K557" i="3"/>
  <c r="J557" i="3"/>
  <c r="O558" i="3"/>
  <c r="N559" i="3"/>
  <c r="N560" i="3" l="1"/>
  <c r="O559" i="3"/>
  <c r="K558" i="3"/>
  <c r="J558" i="3"/>
  <c r="M558" i="3"/>
  <c r="L558" i="3"/>
  <c r="M559" i="3" l="1"/>
  <c r="L559" i="3"/>
  <c r="K559" i="3"/>
  <c r="J559" i="3"/>
  <c r="O560" i="3"/>
  <c r="N561" i="3"/>
  <c r="N562" i="3" l="1"/>
  <c r="O561" i="3"/>
  <c r="K560" i="3"/>
  <c r="J560" i="3"/>
  <c r="M560" i="3"/>
  <c r="L560" i="3"/>
  <c r="M561" i="3" l="1"/>
  <c r="L561" i="3"/>
  <c r="K561" i="3"/>
  <c r="J561" i="3"/>
  <c r="O562" i="3"/>
  <c r="N563" i="3"/>
  <c r="N564" i="3" l="1"/>
  <c r="O563" i="3"/>
  <c r="K562" i="3"/>
  <c r="J562" i="3"/>
  <c r="M562" i="3"/>
  <c r="L562" i="3"/>
  <c r="M563" i="3" l="1"/>
  <c r="L563" i="3"/>
  <c r="K563" i="3"/>
  <c r="J563" i="3"/>
  <c r="O564" i="3"/>
  <c r="N565" i="3"/>
  <c r="N566" i="3" l="1"/>
  <c r="O565" i="3"/>
  <c r="K564" i="3"/>
  <c r="J564" i="3"/>
  <c r="M564" i="3"/>
  <c r="L564" i="3"/>
  <c r="M565" i="3" l="1"/>
  <c r="L565" i="3"/>
  <c r="K565" i="3"/>
  <c r="J565" i="3"/>
  <c r="O566" i="3"/>
  <c r="N567" i="3"/>
  <c r="N568" i="3" l="1"/>
  <c r="O567" i="3"/>
  <c r="K566" i="3"/>
  <c r="J566" i="3"/>
  <c r="M566" i="3"/>
  <c r="L566" i="3"/>
  <c r="M567" i="3" l="1"/>
  <c r="L567" i="3"/>
  <c r="K567" i="3"/>
  <c r="J567" i="3"/>
  <c r="O568" i="3"/>
  <c r="N569" i="3"/>
  <c r="N570" i="3" l="1"/>
  <c r="O569" i="3"/>
  <c r="K568" i="3"/>
  <c r="J568" i="3"/>
  <c r="M568" i="3"/>
  <c r="L568" i="3"/>
  <c r="M569" i="3" l="1"/>
  <c r="L569" i="3"/>
  <c r="K569" i="3"/>
  <c r="J569" i="3"/>
  <c r="N571" i="3"/>
  <c r="O570" i="3"/>
  <c r="M570" i="3" l="1"/>
  <c r="K570" i="3"/>
  <c r="J570" i="3"/>
  <c r="L570" i="3"/>
  <c r="O571" i="3"/>
  <c r="N572" i="3"/>
  <c r="N573" i="3" l="1"/>
  <c r="O572" i="3"/>
  <c r="K571" i="3"/>
  <c r="J571" i="3"/>
  <c r="M571" i="3"/>
  <c r="L571" i="3"/>
  <c r="M572" i="3" l="1"/>
  <c r="J572" i="3"/>
  <c r="L572" i="3"/>
  <c r="K572" i="3"/>
  <c r="O573" i="3"/>
  <c r="N574" i="3"/>
  <c r="N575" i="3" l="1"/>
  <c r="O574" i="3"/>
  <c r="K573" i="3"/>
  <c r="M573" i="3"/>
  <c r="L573" i="3"/>
  <c r="J573" i="3"/>
  <c r="M574" i="3" l="1"/>
  <c r="L574" i="3"/>
  <c r="K574" i="3"/>
  <c r="J574" i="3"/>
  <c r="O575" i="3"/>
  <c r="N576" i="3"/>
  <c r="O576" i="3" l="1"/>
  <c r="N577" i="3"/>
  <c r="M575" i="3"/>
  <c r="K575" i="3"/>
  <c r="L575" i="3"/>
  <c r="J575" i="3"/>
  <c r="O577" i="3" l="1"/>
  <c r="N578" i="3"/>
  <c r="K576" i="3"/>
  <c r="M576" i="3"/>
  <c r="L576" i="3"/>
  <c r="J576" i="3"/>
  <c r="O578" i="3" l="1"/>
  <c r="N579" i="3"/>
  <c r="M577" i="3"/>
  <c r="K577" i="3"/>
  <c r="J577" i="3"/>
  <c r="L577" i="3"/>
  <c r="N580" i="3" l="1"/>
  <c r="O579" i="3"/>
  <c r="K578" i="3"/>
  <c r="M578" i="3"/>
  <c r="L578" i="3"/>
  <c r="J578" i="3"/>
  <c r="M579" i="3" l="1"/>
  <c r="L579" i="3"/>
  <c r="K579" i="3"/>
  <c r="J579" i="3"/>
  <c r="O580" i="3"/>
  <c r="N581" i="3"/>
  <c r="K580" i="3" l="1"/>
  <c r="J580" i="3"/>
  <c r="M580" i="3"/>
  <c r="L580" i="3"/>
  <c r="N582" i="3"/>
  <c r="O581" i="3"/>
  <c r="M581" i="3" l="1"/>
  <c r="L581" i="3"/>
  <c r="K581" i="3"/>
  <c r="J581" i="3"/>
  <c r="O582" i="3"/>
  <c r="N583" i="3"/>
  <c r="N584" i="3" l="1"/>
  <c r="O583" i="3"/>
  <c r="K582" i="3"/>
  <c r="J582" i="3"/>
  <c r="M582" i="3"/>
  <c r="L582" i="3"/>
  <c r="M583" i="3" l="1"/>
  <c r="L583" i="3"/>
  <c r="K583" i="3"/>
  <c r="J583" i="3"/>
  <c r="O584" i="3"/>
  <c r="N585" i="3"/>
  <c r="N586" i="3" l="1"/>
  <c r="O585" i="3"/>
  <c r="K584" i="3"/>
  <c r="J584" i="3"/>
  <c r="M584" i="3"/>
  <c r="L584" i="3"/>
  <c r="M585" i="3" l="1"/>
  <c r="L585" i="3"/>
  <c r="K585" i="3"/>
  <c r="J585" i="3"/>
  <c r="O586" i="3"/>
  <c r="N587" i="3"/>
  <c r="N588" i="3" l="1"/>
  <c r="O587" i="3"/>
  <c r="K586" i="3"/>
  <c r="J586" i="3"/>
  <c r="M586" i="3"/>
  <c r="L586" i="3"/>
  <c r="M587" i="3" l="1"/>
  <c r="L587" i="3"/>
  <c r="K587" i="3"/>
  <c r="J587" i="3"/>
  <c r="O588" i="3"/>
  <c r="N589" i="3"/>
  <c r="N590" i="3" l="1"/>
  <c r="O589" i="3"/>
  <c r="K588" i="3"/>
  <c r="J588" i="3"/>
  <c r="M588" i="3"/>
  <c r="L588" i="3"/>
  <c r="M589" i="3" l="1"/>
  <c r="L589" i="3"/>
  <c r="K589" i="3"/>
  <c r="J589" i="3"/>
  <c r="O590" i="3"/>
  <c r="N591" i="3"/>
  <c r="N592" i="3" l="1"/>
  <c r="O591" i="3"/>
  <c r="K590" i="3"/>
  <c r="J590" i="3"/>
  <c r="M590" i="3"/>
  <c r="L590" i="3"/>
  <c r="M591" i="3" l="1"/>
  <c r="L591" i="3"/>
  <c r="K591" i="3"/>
  <c r="J591" i="3"/>
  <c r="O592" i="3"/>
  <c r="N593" i="3"/>
  <c r="N594" i="3" l="1"/>
  <c r="O593" i="3"/>
  <c r="K592" i="3"/>
  <c r="J592" i="3"/>
  <c r="M592" i="3"/>
  <c r="L592" i="3"/>
  <c r="M593" i="3" l="1"/>
  <c r="L593" i="3"/>
  <c r="K593" i="3"/>
  <c r="J593" i="3"/>
  <c r="O594" i="3"/>
  <c r="N595" i="3"/>
  <c r="N596" i="3" l="1"/>
  <c r="O595" i="3"/>
  <c r="K594" i="3"/>
  <c r="J594" i="3"/>
  <c r="M594" i="3"/>
  <c r="L594" i="3"/>
  <c r="M595" i="3" l="1"/>
  <c r="L595" i="3"/>
  <c r="K595" i="3"/>
  <c r="J595" i="3"/>
  <c r="O596" i="3"/>
  <c r="N597" i="3"/>
  <c r="N598" i="3" l="1"/>
  <c r="O597" i="3"/>
  <c r="K596" i="3"/>
  <c r="J596" i="3"/>
  <c r="M596" i="3"/>
  <c r="L596" i="3"/>
  <c r="M597" i="3" l="1"/>
  <c r="L597" i="3"/>
  <c r="K597" i="3"/>
  <c r="J597" i="3"/>
  <c r="O598" i="3"/>
  <c r="N599" i="3"/>
  <c r="N600" i="3" l="1"/>
  <c r="O599" i="3"/>
  <c r="K598" i="3"/>
  <c r="J598" i="3"/>
  <c r="M598" i="3"/>
  <c r="L598" i="3"/>
  <c r="M599" i="3" l="1"/>
  <c r="L599" i="3"/>
  <c r="K599" i="3"/>
  <c r="J599" i="3"/>
  <c r="O600" i="3"/>
  <c r="N601" i="3"/>
  <c r="N602" i="3" l="1"/>
  <c r="O601" i="3"/>
  <c r="K600" i="3"/>
  <c r="J600" i="3"/>
  <c r="M600" i="3"/>
  <c r="L600" i="3"/>
  <c r="M601" i="3" l="1"/>
  <c r="L601" i="3"/>
  <c r="K601" i="3"/>
  <c r="J601" i="3"/>
  <c r="O602" i="3"/>
  <c r="N603" i="3"/>
  <c r="N604" i="3" l="1"/>
  <c r="O603" i="3"/>
  <c r="K602" i="3"/>
  <c r="J602" i="3"/>
  <c r="M602" i="3"/>
  <c r="L602" i="3"/>
  <c r="M603" i="3" l="1"/>
  <c r="L603" i="3"/>
  <c r="K603" i="3"/>
  <c r="J603" i="3"/>
  <c r="O604" i="3"/>
  <c r="N605" i="3"/>
  <c r="N606" i="3" l="1"/>
  <c r="O605" i="3"/>
  <c r="K604" i="3"/>
  <c r="J604" i="3"/>
  <c r="M604" i="3"/>
  <c r="L604" i="3"/>
  <c r="M605" i="3" l="1"/>
  <c r="L605" i="3"/>
  <c r="K605" i="3"/>
  <c r="J605" i="3"/>
  <c r="O606" i="3"/>
  <c r="N607" i="3"/>
  <c r="N608" i="3" l="1"/>
  <c r="O607" i="3"/>
  <c r="K606" i="3"/>
  <c r="J606" i="3"/>
  <c r="M606" i="3"/>
  <c r="L606" i="3"/>
  <c r="M607" i="3" l="1"/>
  <c r="L607" i="3"/>
  <c r="K607" i="3"/>
  <c r="J607" i="3"/>
  <c r="O608" i="3"/>
  <c r="N609" i="3"/>
  <c r="N610" i="3" l="1"/>
  <c r="O609" i="3"/>
  <c r="K608" i="3"/>
  <c r="J608" i="3"/>
  <c r="M608" i="3"/>
  <c r="L608" i="3"/>
  <c r="M609" i="3" l="1"/>
  <c r="L609" i="3"/>
  <c r="K609" i="3"/>
  <c r="J609" i="3"/>
  <c r="O610" i="3"/>
  <c r="N611" i="3"/>
  <c r="N612" i="3" l="1"/>
  <c r="O611" i="3"/>
  <c r="K610" i="3"/>
  <c r="J610" i="3"/>
  <c r="M610" i="3"/>
  <c r="L610" i="3"/>
  <c r="M611" i="3" l="1"/>
  <c r="L611" i="3"/>
  <c r="K611" i="3"/>
  <c r="J611" i="3"/>
  <c r="O612" i="3"/>
  <c r="N613" i="3"/>
  <c r="K612" i="3" l="1"/>
  <c r="J612" i="3"/>
  <c r="M612" i="3"/>
  <c r="L612" i="3"/>
  <c r="N614" i="3"/>
  <c r="O613" i="3"/>
  <c r="M613" i="3" l="1"/>
  <c r="L613" i="3"/>
  <c r="K613" i="3"/>
  <c r="J613" i="3"/>
  <c r="O614" i="3"/>
  <c r="N615" i="3"/>
  <c r="O615" i="3" l="1"/>
  <c r="N616" i="3"/>
  <c r="K614" i="3"/>
  <c r="J614" i="3"/>
  <c r="M614" i="3"/>
  <c r="L614" i="3"/>
  <c r="N617" i="3" l="1"/>
  <c r="O616" i="3"/>
  <c r="M615" i="3"/>
  <c r="L615" i="3"/>
  <c r="K615" i="3"/>
  <c r="J615" i="3"/>
  <c r="M616" i="3" l="1"/>
  <c r="L616" i="3"/>
  <c r="K616" i="3"/>
  <c r="J616" i="3"/>
  <c r="N618" i="3"/>
  <c r="O617" i="3"/>
  <c r="K617" i="3" l="1"/>
  <c r="L617" i="3"/>
  <c r="J617" i="3"/>
  <c r="M617" i="3"/>
  <c r="O618" i="3"/>
  <c r="N619" i="3"/>
  <c r="N620" i="3" l="1"/>
  <c r="O619" i="3"/>
  <c r="M618" i="3"/>
  <c r="K618" i="3"/>
  <c r="L618" i="3"/>
  <c r="J618" i="3"/>
  <c r="L619" i="3" l="1"/>
  <c r="K619" i="3"/>
  <c r="M619" i="3"/>
  <c r="J619" i="3"/>
  <c r="O620" i="3"/>
  <c r="N621" i="3"/>
  <c r="N622" i="3" l="1"/>
  <c r="O621" i="3"/>
  <c r="J620" i="3"/>
  <c r="M620" i="3"/>
  <c r="K620" i="3"/>
  <c r="L620" i="3"/>
  <c r="L621" i="3" l="1"/>
  <c r="K621" i="3"/>
  <c r="M621" i="3"/>
  <c r="J621" i="3"/>
  <c r="O622" i="3"/>
  <c r="N623" i="3"/>
  <c r="N624" i="3" l="1"/>
  <c r="O623" i="3"/>
  <c r="J622" i="3"/>
  <c r="M622" i="3"/>
  <c r="K622" i="3"/>
  <c r="L622" i="3"/>
  <c r="L623" i="3" l="1"/>
  <c r="K623" i="3"/>
  <c r="M623" i="3"/>
  <c r="J623" i="3"/>
  <c r="O624" i="3"/>
  <c r="N625" i="3"/>
  <c r="N626" i="3" l="1"/>
  <c r="O625" i="3"/>
  <c r="J624" i="3"/>
  <c r="M624" i="3"/>
  <c r="K624" i="3"/>
  <c r="L624" i="3"/>
  <c r="L625" i="3" l="1"/>
  <c r="K625" i="3"/>
  <c r="M625" i="3"/>
  <c r="J625" i="3"/>
  <c r="O626" i="3"/>
  <c r="N627" i="3"/>
  <c r="N628" i="3" l="1"/>
  <c r="O627" i="3"/>
  <c r="J626" i="3"/>
  <c r="M626" i="3"/>
  <c r="K626" i="3"/>
  <c r="L626" i="3"/>
  <c r="L627" i="3" l="1"/>
  <c r="K627" i="3"/>
  <c r="M627" i="3"/>
  <c r="J627" i="3"/>
  <c r="O628" i="3"/>
  <c r="N629" i="3"/>
  <c r="N630" i="3" l="1"/>
  <c r="O629" i="3"/>
  <c r="J628" i="3"/>
  <c r="M628" i="3"/>
  <c r="K628" i="3"/>
  <c r="L628" i="3"/>
  <c r="L629" i="3" l="1"/>
  <c r="K629" i="3"/>
  <c r="M629" i="3"/>
  <c r="J629" i="3"/>
  <c r="O630" i="3"/>
  <c r="N631" i="3"/>
  <c r="N632" i="3" l="1"/>
  <c r="O631" i="3"/>
  <c r="J630" i="3"/>
  <c r="M630" i="3"/>
  <c r="K630" i="3"/>
  <c r="L630" i="3"/>
  <c r="L631" i="3" l="1"/>
  <c r="K631" i="3"/>
  <c r="M631" i="3"/>
  <c r="J631" i="3"/>
  <c r="O632" i="3"/>
  <c r="N633" i="3"/>
  <c r="N634" i="3" l="1"/>
  <c r="O633" i="3"/>
  <c r="J632" i="3"/>
  <c r="M632" i="3"/>
  <c r="K632" i="3"/>
  <c r="L632" i="3"/>
  <c r="L633" i="3" l="1"/>
  <c r="K633" i="3"/>
  <c r="M633" i="3"/>
  <c r="J633" i="3"/>
  <c r="O634" i="3"/>
  <c r="N635" i="3"/>
  <c r="N636" i="3" l="1"/>
  <c r="O635" i="3"/>
  <c r="J634" i="3"/>
  <c r="M634" i="3"/>
  <c r="K634" i="3"/>
  <c r="L634" i="3"/>
  <c r="L635" i="3" l="1"/>
  <c r="K635" i="3"/>
  <c r="M635" i="3"/>
  <c r="J635" i="3"/>
  <c r="O636" i="3"/>
  <c r="N637" i="3"/>
  <c r="N638" i="3" l="1"/>
  <c r="O637" i="3"/>
  <c r="J636" i="3"/>
  <c r="M636" i="3"/>
  <c r="K636" i="3"/>
  <c r="L636" i="3"/>
  <c r="L637" i="3" l="1"/>
  <c r="K637" i="3"/>
  <c r="M637" i="3"/>
  <c r="J637" i="3"/>
  <c r="O638" i="3"/>
  <c r="N639" i="3"/>
  <c r="N640" i="3" l="1"/>
  <c r="O639" i="3"/>
  <c r="J638" i="3"/>
  <c r="M638" i="3"/>
  <c r="K638" i="3"/>
  <c r="L638" i="3"/>
  <c r="L639" i="3" l="1"/>
  <c r="K639" i="3"/>
  <c r="M639" i="3"/>
  <c r="J639" i="3"/>
  <c r="O640" i="3"/>
  <c r="N641" i="3"/>
  <c r="N642" i="3" l="1"/>
  <c r="O641" i="3"/>
  <c r="J640" i="3"/>
  <c r="M640" i="3"/>
  <c r="K640" i="3"/>
  <c r="L640" i="3"/>
  <c r="L641" i="3" l="1"/>
  <c r="K641" i="3"/>
  <c r="M641" i="3"/>
  <c r="J641" i="3"/>
  <c r="O642" i="3"/>
  <c r="N643" i="3"/>
  <c r="N644" i="3" l="1"/>
  <c r="O643" i="3"/>
  <c r="J642" i="3"/>
  <c r="M642" i="3"/>
  <c r="K642" i="3"/>
  <c r="L642" i="3"/>
  <c r="L643" i="3" l="1"/>
  <c r="K643" i="3"/>
  <c r="M643" i="3"/>
  <c r="J643" i="3"/>
  <c r="O644" i="3"/>
  <c r="N645" i="3"/>
  <c r="N646" i="3" l="1"/>
  <c r="O645" i="3"/>
  <c r="J644" i="3"/>
  <c r="M644" i="3"/>
  <c r="K644" i="3"/>
  <c r="L644" i="3"/>
  <c r="L645" i="3" l="1"/>
  <c r="K645" i="3"/>
  <c r="M645" i="3"/>
  <c r="J645" i="3"/>
  <c r="O646" i="3"/>
  <c r="N647" i="3"/>
  <c r="N648" i="3" l="1"/>
  <c r="O647" i="3"/>
  <c r="J646" i="3"/>
  <c r="M646" i="3"/>
  <c r="K646" i="3"/>
  <c r="L646" i="3"/>
  <c r="L647" i="3" l="1"/>
  <c r="K647" i="3"/>
  <c r="M647" i="3"/>
  <c r="J647" i="3"/>
  <c r="O648" i="3"/>
  <c r="N649" i="3"/>
  <c r="N650" i="3" l="1"/>
  <c r="O649" i="3"/>
  <c r="J648" i="3"/>
  <c r="M648" i="3"/>
  <c r="K648" i="3"/>
  <c r="L648" i="3"/>
  <c r="L649" i="3" l="1"/>
  <c r="K649" i="3"/>
  <c r="M649" i="3"/>
  <c r="J649" i="3"/>
  <c r="O650" i="3"/>
  <c r="N651" i="3"/>
  <c r="N652" i="3" l="1"/>
  <c r="O651" i="3"/>
  <c r="J650" i="3"/>
  <c r="M650" i="3"/>
  <c r="K650" i="3"/>
  <c r="L650" i="3"/>
  <c r="L651" i="3" l="1"/>
  <c r="K651" i="3"/>
  <c r="M651" i="3"/>
  <c r="J651" i="3"/>
  <c r="O652" i="3"/>
  <c r="N653" i="3"/>
  <c r="N654" i="3" l="1"/>
  <c r="O653" i="3"/>
  <c r="J652" i="3"/>
  <c r="M652" i="3"/>
  <c r="K652" i="3"/>
  <c r="L652" i="3"/>
  <c r="L653" i="3" l="1"/>
  <c r="K653" i="3"/>
  <c r="M653" i="3"/>
  <c r="J653" i="3"/>
  <c r="O654" i="3"/>
  <c r="N655" i="3"/>
  <c r="N656" i="3" l="1"/>
  <c r="O655" i="3"/>
  <c r="J654" i="3"/>
  <c r="M654" i="3"/>
  <c r="K654" i="3"/>
  <c r="L654" i="3"/>
  <c r="L655" i="3" l="1"/>
  <c r="K655" i="3"/>
  <c r="M655" i="3"/>
  <c r="J655" i="3"/>
  <c r="N657" i="3"/>
  <c r="O656" i="3"/>
  <c r="N658" i="3" l="1"/>
  <c r="O657" i="3"/>
  <c r="J656" i="3"/>
  <c r="M656" i="3"/>
  <c r="K656" i="3"/>
  <c r="L656" i="3"/>
  <c r="L657" i="3" l="1"/>
  <c r="K657" i="3"/>
  <c r="M657" i="3"/>
  <c r="J657" i="3"/>
  <c r="N659" i="3"/>
  <c r="O658" i="3"/>
  <c r="L658" i="3" l="1"/>
  <c r="K658" i="3"/>
  <c r="J658" i="3"/>
  <c r="M658" i="3"/>
  <c r="N660" i="3"/>
  <c r="O659" i="3"/>
  <c r="J659" i="3" l="1"/>
  <c r="K659" i="3"/>
  <c r="L659" i="3"/>
  <c r="M659" i="3"/>
  <c r="N661" i="3"/>
  <c r="O660" i="3"/>
  <c r="L660" i="3" l="1"/>
  <c r="J660" i="3"/>
  <c r="K660" i="3"/>
  <c r="M660" i="3"/>
  <c r="N662" i="3"/>
  <c r="O661" i="3"/>
  <c r="J661" i="3" l="1"/>
  <c r="M661" i="3"/>
  <c r="K661" i="3"/>
  <c r="L661" i="3"/>
  <c r="N663" i="3"/>
  <c r="O662" i="3"/>
  <c r="J662" i="3" l="1"/>
  <c r="L662" i="3"/>
  <c r="K662" i="3"/>
  <c r="M662" i="3"/>
  <c r="N664" i="3"/>
  <c r="O663" i="3"/>
  <c r="L663" i="3" l="1"/>
  <c r="J663" i="3"/>
  <c r="K663" i="3"/>
  <c r="M663" i="3"/>
  <c r="N665" i="3"/>
  <c r="O664" i="3"/>
  <c r="J664" i="3" l="1"/>
  <c r="L664" i="3"/>
  <c r="M664" i="3"/>
  <c r="K664" i="3"/>
  <c r="N666" i="3"/>
  <c r="O665" i="3"/>
  <c r="L665" i="3" l="1"/>
  <c r="J665" i="3"/>
  <c r="M665" i="3"/>
  <c r="K665" i="3"/>
  <c r="N667" i="3"/>
  <c r="O666" i="3"/>
  <c r="J666" i="3" l="1"/>
  <c r="M666" i="3"/>
  <c r="L666" i="3"/>
  <c r="K666" i="3"/>
  <c r="N668" i="3"/>
  <c r="O667" i="3"/>
  <c r="L667" i="3" l="1"/>
  <c r="K667" i="3"/>
  <c r="J667" i="3"/>
  <c r="M667" i="3"/>
  <c r="N669" i="3"/>
  <c r="O668" i="3"/>
  <c r="J668" i="3" l="1"/>
  <c r="M668" i="3"/>
  <c r="L668" i="3"/>
  <c r="K668" i="3"/>
  <c r="N670" i="3"/>
  <c r="O669" i="3"/>
  <c r="L669" i="3" l="1"/>
  <c r="K669" i="3"/>
  <c r="J669" i="3"/>
  <c r="M669" i="3"/>
  <c r="N671" i="3"/>
  <c r="O670" i="3"/>
  <c r="J670" i="3" l="1"/>
  <c r="M670" i="3"/>
  <c r="L670" i="3"/>
  <c r="K670" i="3"/>
  <c r="N672" i="3"/>
  <c r="O671" i="3"/>
  <c r="L671" i="3" l="1"/>
  <c r="K671" i="3"/>
  <c r="J671" i="3"/>
  <c r="M671" i="3"/>
  <c r="N673" i="3"/>
  <c r="O672" i="3"/>
  <c r="J672" i="3" l="1"/>
  <c r="M672" i="3"/>
  <c r="L672" i="3"/>
  <c r="K672" i="3"/>
  <c r="N674" i="3"/>
  <c r="O673" i="3"/>
  <c r="L673" i="3" l="1"/>
  <c r="K673" i="3"/>
  <c r="J673" i="3"/>
  <c r="M673" i="3"/>
  <c r="N675" i="3"/>
  <c r="O674" i="3"/>
  <c r="J674" i="3" l="1"/>
  <c r="M674" i="3"/>
  <c r="L674" i="3"/>
  <c r="K674" i="3"/>
  <c r="N676" i="3"/>
  <c r="O675" i="3"/>
  <c r="L675" i="3" l="1"/>
  <c r="K675" i="3"/>
  <c r="J675" i="3"/>
  <c r="M675" i="3"/>
  <c r="N677" i="3"/>
  <c r="O676" i="3"/>
  <c r="J676" i="3" l="1"/>
  <c r="M676" i="3"/>
  <c r="L676" i="3"/>
  <c r="K676" i="3"/>
  <c r="N678" i="3"/>
  <c r="O677" i="3"/>
  <c r="L677" i="3" l="1"/>
  <c r="K677" i="3"/>
  <c r="J677" i="3"/>
  <c r="M677" i="3"/>
  <c r="N679" i="3"/>
  <c r="O678" i="3"/>
  <c r="J678" i="3" l="1"/>
  <c r="M678" i="3"/>
  <c r="L678" i="3"/>
  <c r="K678" i="3"/>
  <c r="N680" i="3"/>
  <c r="O679" i="3"/>
  <c r="L679" i="3" l="1"/>
  <c r="K679" i="3"/>
  <c r="J679" i="3"/>
  <c r="M679" i="3"/>
  <c r="N681" i="3"/>
  <c r="O680" i="3"/>
  <c r="J680" i="3" l="1"/>
  <c r="M680" i="3"/>
  <c r="L680" i="3"/>
  <c r="K680" i="3"/>
  <c r="N682" i="3"/>
  <c r="O681" i="3"/>
  <c r="L681" i="3" l="1"/>
  <c r="K681" i="3"/>
  <c r="J681" i="3"/>
  <c r="M681" i="3"/>
  <c r="N683" i="3"/>
  <c r="O682" i="3"/>
  <c r="J682" i="3" l="1"/>
  <c r="M682" i="3"/>
  <c r="L682" i="3"/>
  <c r="K682" i="3"/>
  <c r="N684" i="3"/>
  <c r="O683" i="3"/>
  <c r="L683" i="3" l="1"/>
  <c r="K683" i="3"/>
  <c r="J683" i="3"/>
  <c r="M683" i="3"/>
  <c r="N685" i="3"/>
  <c r="O684" i="3"/>
  <c r="J684" i="3" l="1"/>
  <c r="M684" i="3"/>
  <c r="L684" i="3"/>
  <c r="K684" i="3"/>
  <c r="N686" i="3"/>
  <c r="O685" i="3"/>
  <c r="L685" i="3" l="1"/>
  <c r="K685" i="3"/>
  <c r="J685" i="3"/>
  <c r="M685" i="3"/>
  <c r="N687" i="3"/>
  <c r="O686" i="3"/>
  <c r="J686" i="3" l="1"/>
  <c r="M686" i="3"/>
  <c r="L686" i="3"/>
  <c r="K686" i="3"/>
  <c r="N688" i="3"/>
  <c r="O687" i="3"/>
  <c r="L687" i="3" l="1"/>
  <c r="K687" i="3"/>
  <c r="J687" i="3"/>
  <c r="M687" i="3"/>
  <c r="N689" i="3"/>
  <c r="O688" i="3"/>
  <c r="J688" i="3" l="1"/>
  <c r="M688" i="3"/>
  <c r="L688" i="3"/>
  <c r="K688" i="3"/>
  <c r="N690" i="3"/>
  <c r="O689" i="3"/>
  <c r="L689" i="3" l="1"/>
  <c r="K689" i="3"/>
  <c r="J689" i="3"/>
  <c r="M689" i="3"/>
  <c r="N691" i="3"/>
  <c r="O690" i="3"/>
  <c r="J690" i="3" l="1"/>
  <c r="M690" i="3"/>
  <c r="L690" i="3"/>
  <c r="K690" i="3"/>
  <c r="N692" i="3"/>
  <c r="O691" i="3"/>
  <c r="L691" i="3" l="1"/>
  <c r="K691" i="3"/>
  <c r="J691" i="3"/>
  <c r="M691" i="3"/>
  <c r="N693" i="3"/>
  <c r="O692" i="3"/>
  <c r="J692" i="3" l="1"/>
  <c r="M692" i="3"/>
  <c r="L692" i="3"/>
  <c r="K692" i="3"/>
  <c r="N694" i="3"/>
  <c r="O693" i="3"/>
  <c r="L693" i="3" l="1"/>
  <c r="K693" i="3"/>
  <c r="J693" i="3"/>
  <c r="M693" i="3"/>
  <c r="N695" i="3"/>
  <c r="O694" i="3"/>
  <c r="N696" i="3" l="1"/>
  <c r="O695" i="3"/>
  <c r="J694" i="3"/>
  <c r="M694" i="3"/>
  <c r="L694" i="3"/>
  <c r="K694" i="3"/>
  <c r="L695" i="3" l="1"/>
  <c r="K695" i="3"/>
  <c r="J695" i="3"/>
  <c r="M695" i="3"/>
  <c r="N697" i="3"/>
  <c r="O696" i="3"/>
  <c r="J696" i="3" l="1"/>
  <c r="M696" i="3"/>
  <c r="L696" i="3"/>
  <c r="K696" i="3"/>
  <c r="N698" i="3"/>
  <c r="O697" i="3"/>
  <c r="L697" i="3" l="1"/>
  <c r="K697" i="3"/>
  <c r="J697" i="3"/>
  <c r="M697" i="3"/>
  <c r="N699" i="3"/>
  <c r="O698" i="3"/>
  <c r="J698" i="3" l="1"/>
  <c r="M698" i="3"/>
  <c r="L698" i="3"/>
  <c r="K698" i="3"/>
  <c r="N700" i="3"/>
  <c r="O699" i="3"/>
  <c r="L699" i="3" l="1"/>
  <c r="K699" i="3"/>
  <c r="J699" i="3"/>
  <c r="M699" i="3"/>
  <c r="N701" i="3"/>
  <c r="O700" i="3"/>
  <c r="J700" i="3" l="1"/>
  <c r="M700" i="3"/>
  <c r="L700" i="3"/>
  <c r="K700" i="3"/>
  <c r="N702" i="3"/>
  <c r="O701" i="3"/>
  <c r="L701" i="3" l="1"/>
  <c r="K701" i="3"/>
  <c r="J701" i="3"/>
  <c r="M701" i="3"/>
  <c r="N703" i="3"/>
  <c r="O702" i="3"/>
  <c r="J702" i="3" l="1"/>
  <c r="M702" i="3"/>
  <c r="L702" i="3"/>
  <c r="K702" i="3"/>
  <c r="N704" i="3"/>
  <c r="O703" i="3"/>
  <c r="L703" i="3" l="1"/>
  <c r="K703" i="3"/>
  <c r="J703" i="3"/>
  <c r="M703" i="3"/>
  <c r="N705" i="3"/>
  <c r="O704" i="3"/>
  <c r="L704" i="3" l="1"/>
  <c r="J704" i="3"/>
  <c r="M704" i="3"/>
  <c r="K704" i="3"/>
  <c r="N706" i="3"/>
  <c r="O705" i="3"/>
  <c r="J705" i="3" l="1"/>
  <c r="M705" i="3"/>
  <c r="L705" i="3"/>
  <c r="K705" i="3"/>
  <c r="N707" i="3"/>
  <c r="O706" i="3"/>
  <c r="L706" i="3" l="1"/>
  <c r="M706" i="3"/>
  <c r="K706" i="3"/>
  <c r="J706" i="3"/>
  <c r="N708" i="3"/>
  <c r="O707" i="3"/>
  <c r="J707" i="3" l="1"/>
  <c r="M707" i="3"/>
  <c r="L707" i="3"/>
  <c r="K707" i="3"/>
  <c r="N709" i="3"/>
  <c r="O708" i="3"/>
  <c r="L708" i="3" l="1"/>
  <c r="M708" i="3"/>
  <c r="K708" i="3"/>
  <c r="J708" i="3"/>
  <c r="N710" i="3"/>
  <c r="O709" i="3"/>
  <c r="J709" i="3" l="1"/>
  <c r="L709" i="3"/>
  <c r="K709" i="3"/>
  <c r="M709" i="3"/>
  <c r="N711" i="3"/>
  <c r="O710" i="3"/>
  <c r="L710" i="3" l="1"/>
  <c r="K710" i="3"/>
  <c r="J710" i="3"/>
  <c r="M710" i="3"/>
  <c r="N712" i="3"/>
  <c r="O711" i="3"/>
  <c r="J711" i="3" l="1"/>
  <c r="K711" i="3"/>
  <c r="M711" i="3"/>
  <c r="L711" i="3"/>
  <c r="N713" i="3"/>
  <c r="O712" i="3"/>
  <c r="L712" i="3" l="1"/>
  <c r="J712" i="3"/>
  <c r="M712" i="3"/>
  <c r="K712" i="3"/>
  <c r="O713" i="3"/>
  <c r="N714" i="3"/>
  <c r="J713" i="3" l="1"/>
  <c r="M713" i="3"/>
  <c r="L713" i="3"/>
  <c r="K713" i="3"/>
  <c r="N715" i="3"/>
  <c r="O714" i="3"/>
  <c r="M714" i="3" l="1"/>
  <c r="L714" i="3"/>
  <c r="J714" i="3"/>
  <c r="K714" i="3"/>
  <c r="O715" i="3"/>
  <c r="N716" i="3"/>
  <c r="N717" i="3" l="1"/>
  <c r="O716" i="3"/>
  <c r="K715" i="3"/>
  <c r="J715" i="3"/>
  <c r="L715" i="3"/>
  <c r="M715" i="3"/>
  <c r="M716" i="3" l="1"/>
  <c r="L716" i="3"/>
  <c r="K716" i="3"/>
  <c r="J716" i="3"/>
  <c r="O717" i="3"/>
  <c r="N718" i="3"/>
  <c r="N719" i="3" l="1"/>
  <c r="O718" i="3"/>
  <c r="K717" i="3"/>
  <c r="J717" i="3"/>
  <c r="M717" i="3"/>
  <c r="L717" i="3"/>
  <c r="M718" i="3" l="1"/>
  <c r="L718" i="3"/>
  <c r="K718" i="3"/>
  <c r="J718" i="3"/>
  <c r="O719" i="3"/>
  <c r="N720" i="3"/>
  <c r="N721" i="3" l="1"/>
  <c r="O720" i="3"/>
  <c r="K719" i="3"/>
  <c r="J719" i="3"/>
  <c r="M719" i="3"/>
  <c r="L719" i="3"/>
  <c r="M720" i="3" l="1"/>
  <c r="L720" i="3"/>
  <c r="K720" i="3"/>
  <c r="J720" i="3"/>
  <c r="O721" i="3"/>
  <c r="N722" i="3"/>
  <c r="N723" i="3" l="1"/>
  <c r="O722" i="3"/>
  <c r="K721" i="3"/>
  <c r="J721" i="3"/>
  <c r="M721" i="3"/>
  <c r="L721" i="3"/>
  <c r="M722" i="3" l="1"/>
  <c r="L722" i="3"/>
  <c r="K722" i="3"/>
  <c r="J722" i="3"/>
  <c r="O723" i="3"/>
  <c r="N724" i="3"/>
  <c r="N725" i="3" l="1"/>
  <c r="O724" i="3"/>
  <c r="K723" i="3"/>
  <c r="J723" i="3"/>
  <c r="M723" i="3"/>
  <c r="L723" i="3"/>
  <c r="M724" i="3" l="1"/>
  <c r="L724" i="3"/>
  <c r="K724" i="3"/>
  <c r="J724" i="3"/>
  <c r="O725" i="3"/>
  <c r="N726" i="3"/>
  <c r="N727" i="3" l="1"/>
  <c r="O726" i="3"/>
  <c r="K725" i="3"/>
  <c r="J725" i="3"/>
  <c r="M725" i="3"/>
  <c r="L725" i="3"/>
  <c r="M726" i="3" l="1"/>
  <c r="L726" i="3"/>
  <c r="K726" i="3"/>
  <c r="J726" i="3"/>
  <c r="O727" i="3"/>
  <c r="N728" i="3"/>
  <c r="N729" i="3" l="1"/>
  <c r="O728" i="3"/>
  <c r="K727" i="3"/>
  <c r="J727" i="3"/>
  <c r="M727" i="3"/>
  <c r="L727" i="3"/>
  <c r="M728" i="3" l="1"/>
  <c r="L728" i="3"/>
  <c r="K728" i="3"/>
  <c r="J728" i="3"/>
  <c r="O729" i="3"/>
  <c r="N730" i="3"/>
  <c r="N731" i="3" l="1"/>
  <c r="O730" i="3"/>
  <c r="K729" i="3"/>
  <c r="J729" i="3"/>
  <c r="M729" i="3"/>
  <c r="L729" i="3"/>
  <c r="M730" i="3" l="1"/>
  <c r="L730" i="3"/>
  <c r="K730" i="3"/>
  <c r="J730" i="3"/>
  <c r="O731" i="3"/>
  <c r="N732" i="3"/>
  <c r="N733" i="3" l="1"/>
  <c r="O732" i="3"/>
  <c r="K731" i="3"/>
  <c r="J731" i="3"/>
  <c r="M731" i="3"/>
  <c r="L731" i="3"/>
  <c r="M732" i="3" l="1"/>
  <c r="L732" i="3"/>
  <c r="K732" i="3"/>
  <c r="J732" i="3"/>
  <c r="O733" i="3"/>
  <c r="N734" i="3"/>
  <c r="N735" i="3" l="1"/>
  <c r="O734" i="3"/>
  <c r="K733" i="3"/>
  <c r="J733" i="3"/>
  <c r="M733" i="3"/>
  <c r="L733" i="3"/>
  <c r="M734" i="3" l="1"/>
  <c r="L734" i="3"/>
  <c r="K734" i="3"/>
  <c r="J734" i="3"/>
  <c r="O735" i="3"/>
  <c r="N736" i="3"/>
  <c r="N737" i="3" l="1"/>
  <c r="O736" i="3"/>
  <c r="K735" i="3"/>
  <c r="J735" i="3"/>
  <c r="M735" i="3"/>
  <c r="L735" i="3"/>
  <c r="M736" i="3" l="1"/>
  <c r="L736" i="3"/>
  <c r="K736" i="3"/>
  <c r="J736" i="3"/>
  <c r="O737" i="3"/>
  <c r="N738" i="3"/>
  <c r="N739" i="3" l="1"/>
  <c r="O738" i="3"/>
  <c r="K737" i="3"/>
  <c r="J737" i="3"/>
  <c r="M737" i="3"/>
  <c r="L737" i="3"/>
  <c r="M738" i="3" l="1"/>
  <c r="L738" i="3"/>
  <c r="K738" i="3"/>
  <c r="J738" i="3"/>
  <c r="O739" i="3"/>
  <c r="N740" i="3"/>
  <c r="N741" i="3" l="1"/>
  <c r="O740" i="3"/>
  <c r="K739" i="3"/>
  <c r="J739" i="3"/>
  <c r="M739" i="3"/>
  <c r="L739" i="3"/>
  <c r="M740" i="3" l="1"/>
  <c r="L740" i="3"/>
  <c r="K740" i="3"/>
  <c r="J740" i="3"/>
  <c r="O741" i="3"/>
  <c r="N742" i="3"/>
  <c r="N743" i="3" l="1"/>
  <c r="O742" i="3"/>
  <c r="K741" i="3"/>
  <c r="J741" i="3"/>
  <c r="M741" i="3"/>
  <c r="L741" i="3"/>
  <c r="M742" i="3" l="1"/>
  <c r="L742" i="3"/>
  <c r="K742" i="3"/>
  <c r="J742" i="3"/>
  <c r="O743" i="3"/>
  <c r="N744" i="3"/>
  <c r="N745" i="3" l="1"/>
  <c r="O744" i="3"/>
  <c r="K743" i="3"/>
  <c r="J743" i="3"/>
  <c r="M743" i="3"/>
  <c r="L743" i="3"/>
  <c r="M744" i="3" l="1"/>
  <c r="L744" i="3"/>
  <c r="K744" i="3"/>
  <c r="J744" i="3"/>
  <c r="O745" i="3"/>
  <c r="N746" i="3"/>
  <c r="N747" i="3" l="1"/>
  <c r="O746" i="3"/>
  <c r="K745" i="3"/>
  <c r="J745" i="3"/>
  <c r="M745" i="3"/>
  <c r="L745" i="3"/>
  <c r="M746" i="3" l="1"/>
  <c r="L746" i="3"/>
  <c r="K746" i="3"/>
  <c r="J746" i="3"/>
  <c r="O747" i="3"/>
  <c r="N748" i="3"/>
  <c r="N749" i="3" l="1"/>
  <c r="O748" i="3"/>
  <c r="K747" i="3"/>
  <c r="J747" i="3"/>
  <c r="M747" i="3"/>
  <c r="L747" i="3"/>
  <c r="M748" i="3" l="1"/>
  <c r="L748" i="3"/>
  <c r="K748" i="3"/>
  <c r="J748" i="3"/>
  <c r="O749" i="3"/>
  <c r="N750" i="3"/>
  <c r="N751" i="3" l="1"/>
  <c r="O750" i="3"/>
  <c r="K749" i="3"/>
  <c r="J749" i="3"/>
  <c r="M749" i="3"/>
  <c r="L749" i="3"/>
  <c r="M750" i="3" l="1"/>
  <c r="L750" i="3"/>
  <c r="K750" i="3"/>
  <c r="J750" i="3"/>
  <c r="O751" i="3"/>
  <c r="N752" i="3"/>
  <c r="N753" i="3" l="1"/>
  <c r="O753" i="3" s="1"/>
  <c r="O752" i="3"/>
  <c r="K751" i="3"/>
  <c r="J751" i="3"/>
  <c r="M751" i="3"/>
  <c r="L751" i="3"/>
  <c r="M752" i="3" l="1"/>
  <c r="L752" i="3"/>
  <c r="K752" i="3"/>
  <c r="J752" i="3"/>
  <c r="K753" i="3"/>
  <c r="J753" i="3"/>
  <c r="M753" i="3"/>
  <c r="L753" i="3"/>
  <c r="T8" i="2"/>
  <c r="T27" i="2" s="1"/>
  <c r="G8" i="2" s="1"/>
  <c r="N8" i="2" s="1"/>
  <c r="E40" i="3" l="1"/>
  <c r="E41" i="3" s="1"/>
  <c r="E42" i="3" s="1"/>
  <c r="D40" i="3"/>
  <c r="G40" i="3"/>
  <c r="G41" i="3" s="1"/>
  <c r="F40" i="3"/>
  <c r="F41" i="3" s="1"/>
  <c r="F42" i="3" s="1"/>
  <c r="J8" i="2" l="1"/>
  <c r="K8" i="2" s="1"/>
  <c r="M26" i="2"/>
  <c r="D32" i="2" s="1"/>
  <c r="E32" i="2" s="1"/>
  <c r="D41" i="3"/>
  <c r="J26" i="2" l="1"/>
  <c r="C31" i="2" s="1"/>
  <c r="E31" i="2" s="1"/>
</calcChain>
</file>

<file path=xl/sharedStrings.xml><?xml version="1.0" encoding="utf-8"?>
<sst xmlns="http://schemas.openxmlformats.org/spreadsheetml/2006/main" count="212" uniqueCount="109">
  <si>
    <t>Rv Coefficients</t>
  </si>
  <si>
    <t>data input cells</t>
  </si>
  <si>
    <t>A soils</t>
  </si>
  <si>
    <t>B Soils</t>
  </si>
  <si>
    <t>C Soils</t>
  </si>
  <si>
    <t>D Soils</t>
  </si>
  <si>
    <t>calculation cells</t>
  </si>
  <si>
    <t>Forest/Open Space</t>
  </si>
  <si>
    <t>constant values</t>
  </si>
  <si>
    <t>Managed Turf</t>
  </si>
  <si>
    <t>Impervious Cover</t>
  </si>
  <si>
    <t>Site Data</t>
  </si>
  <si>
    <t>Site Name:</t>
  </si>
  <si>
    <t>Indicate Pre-Development Land Cover and Runoff Curve Numbers in the Site's Disturbed Area</t>
  </si>
  <si>
    <t>Area (acres)</t>
  </si>
  <si>
    <t>Cover Type</t>
  </si>
  <si>
    <t>Soil Type A</t>
  </si>
  <si>
    <t>CN</t>
  </si>
  <si>
    <t>Soil Type B</t>
  </si>
  <si>
    <t>Soil Type C</t>
  </si>
  <si>
    <t>Soil Type D</t>
  </si>
  <si>
    <t>Total</t>
  </si>
  <si>
    <t>% Cover</t>
  </si>
  <si>
    <t>Rv</t>
  </si>
  <si>
    <t>Forest Cover/Open Space</t>
  </si>
  <si>
    <t>Turf Cover</t>
  </si>
  <si>
    <t>Indicate Post-Development Land Cover in the Site's Disturbed Area</t>
  </si>
  <si>
    <t>No</t>
  </si>
  <si>
    <t>Yes</t>
  </si>
  <si>
    <t>BMPs</t>
  </si>
  <si>
    <t>Forest Cover Draining to BMP</t>
  </si>
  <si>
    <t>Turf Cover Draining to BMP</t>
  </si>
  <si>
    <t>Impervious Cover Draining to BMP</t>
  </si>
  <si>
    <t>Sv Provided by BMP
(cubic feet)</t>
  </si>
  <si>
    <t>Downstream BMP</t>
  </si>
  <si>
    <t>Downstream Runoff</t>
  </si>
  <si>
    <t>Area 
(acres)</t>
  </si>
  <si>
    <t>Volume from Direct Drainage</t>
  </si>
  <si>
    <t>Volume from Upstream Practices</t>
  </si>
  <si>
    <t>Total Volume Captured by BMP</t>
  </si>
  <si>
    <t>Volume Credited</t>
  </si>
  <si>
    <t>Bioretention - Enhanced</t>
  </si>
  <si>
    <t>Bioretention - Standard</t>
  </si>
  <si>
    <t>Permeable Pavement - Infiltration</t>
  </si>
  <si>
    <t>Permeable Pavement - Standard</t>
  </si>
  <si>
    <t>Infiltration</t>
  </si>
  <si>
    <t>Green Roof</t>
  </si>
  <si>
    <t>Rainwater Harvesting</t>
  </si>
  <si>
    <t>Disconnection to A/B or Amended Soils</t>
  </si>
  <si>
    <t>Disconnection to C/D Soils</t>
  </si>
  <si>
    <t>Disconnection to Forest Cover/Open Space</t>
  </si>
  <si>
    <t>Grass Channel in A/B or Amended Soils</t>
  </si>
  <si>
    <t>Grass Channel in C/D Soils</t>
  </si>
  <si>
    <t>Dry Swale</t>
  </si>
  <si>
    <t>Wet Swale</t>
  </si>
  <si>
    <t>Two-Stage Ditch</t>
  </si>
  <si>
    <t>Regenerative Stormwater Conveyance (RSC)</t>
  </si>
  <si>
    <t>Filtration</t>
  </si>
  <si>
    <t>Dry Detention Practice</t>
  </si>
  <si>
    <t>Wet Detention Pond</t>
  </si>
  <si>
    <t>Wetland</t>
  </si>
  <si>
    <t>Runoff Reduction Values</t>
  </si>
  <si>
    <t>Totals</t>
  </si>
  <si>
    <t>Downstream Options</t>
  </si>
  <si>
    <t>Channel and Flood Protection Calculations</t>
  </si>
  <si>
    <t>v (in)</t>
  </si>
  <si>
    <t>S</t>
  </si>
  <si>
    <t>2-year storm</t>
  </si>
  <si>
    <t>10-year storm</t>
  </si>
  <si>
    <t>25-year storm</t>
  </si>
  <si>
    <t>100-year storm</t>
  </si>
  <si>
    <t>Target Rainfall Event (in)</t>
  </si>
  <si>
    <t>Site Area (acres)</t>
  </si>
  <si>
    <t>Based on the use of stormwater BMPs, the spreadsheet calculates an adjusted Runoff Volume and Adjusted Curve Number.</t>
  </si>
  <si>
    <t>Pre-Development Conditions</t>
  </si>
  <si>
    <t>Land Area</t>
  </si>
  <si>
    <t>A Soils</t>
  </si>
  <si>
    <t>Forest Cover</t>
  </si>
  <si>
    <t>Area (ac)</t>
  </si>
  <si>
    <t>Weighted CN</t>
  </si>
  <si>
    <t>Post-Development Conditions</t>
  </si>
  <si>
    <t>Pre-Development Runoff Volume (in)</t>
  </si>
  <si>
    <t>Post Development Runoff Volume (in) with no BMPs</t>
  </si>
  <si>
    <t>Post-Development Runoff Volume (in) with BMPs</t>
  </si>
  <si>
    <t>Adjusted CN</t>
  </si>
  <si>
    <t>Additional Detention Required?</t>
  </si>
  <si>
    <t>Target Achieved?</t>
  </si>
  <si>
    <t>Storage Volume Provided by BMPs</t>
  </si>
  <si>
    <t>Achieved?</t>
  </si>
  <si>
    <t>Runoff Reduction Volume Target (cf)</t>
  </si>
  <si>
    <t>Runoff Reduction Volume Achieved (cf)</t>
  </si>
  <si>
    <t>*If project is over 5 acres, peak flow for the 10-year and 25-year storms must be reduced to 20% below pre-development conditions.</t>
  </si>
  <si>
    <t>N/A</t>
  </si>
  <si>
    <t>Horry County LID Compliance Spreadsheet</t>
  </si>
  <si>
    <t>Remaining Volume</t>
  </si>
  <si>
    <t>Runoff Reduction Credits (cf)</t>
  </si>
  <si>
    <t>Runoff Reduction Credit</t>
  </si>
  <si>
    <t>Does site discharge into an impaired waterbody (TMDL)?</t>
  </si>
  <si>
    <t>Is Site Located Within 1,000 ft of a Shellfish Bed?</t>
  </si>
  <si>
    <t>TSS Removal Credit</t>
  </si>
  <si>
    <t>TSS Removal (lbs)</t>
  </si>
  <si>
    <t>TSS Removed (lbs)</t>
  </si>
  <si>
    <t>Remaining TSS (lbs)</t>
  </si>
  <si>
    <t>TSS Removal Target Achieved (lb)</t>
  </si>
  <si>
    <t>TSS Removed Target (lb)</t>
  </si>
  <si>
    <t>TSS Removal Target (lb)</t>
  </si>
  <si>
    <t>Development Target Reduction</t>
  </si>
  <si>
    <t>Peak Flow Compliance Requirements</t>
  </si>
  <si>
    <t>Use Curve Numbers on Channel and Protection Sheet to calculate peak flows.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</si>
</sst>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"/>
    <numFmt numFmtId="165" formatCode="0.00000"/>
    <numFmt numFmtId="166" formatCode="0.000"/>
  </numFmts>
  <fonts count="29" x14ac:knownFonts="1">
    <font>
      <sz val="10"/>
      <name val="Arial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2">
    <xf numFmtId="0" fontId="0" fillId="0" borderId="0" xfId="0"/>
    <xf numFmtId="0" fontId="0" fillId="0" borderId="0" xfId="0" applyProtection="1"/>
    <xf numFmtId="1" fontId="0" fillId="0" borderId="0" xfId="0" applyNumberFormat="1" applyProtection="1"/>
    <xf numFmtId="0" fontId="0" fillId="0" borderId="0" xfId="0" applyFill="1" applyProtection="1"/>
    <xf numFmtId="0" fontId="21" fillId="0" borderId="0" xfId="0" applyFont="1" applyAlignment="1" applyProtection="1">
      <alignment wrapText="1"/>
    </xf>
    <xf numFmtId="0" fontId="20" fillId="0" borderId="0" xfId="0" applyFont="1" applyAlignment="1" applyProtection="1">
      <alignment wrapText="1"/>
    </xf>
    <xf numFmtId="0" fontId="19" fillId="0" borderId="10" xfId="0" applyFont="1" applyFill="1" applyBorder="1" applyAlignment="1" applyProtection="1">
      <alignment horizontal="center"/>
    </xf>
    <xf numFmtId="0" fontId="19" fillId="33" borderId="0" xfId="0" applyFont="1" applyFill="1" applyProtection="1"/>
    <xf numFmtId="0" fontId="20" fillId="0" borderId="0" xfId="0" applyFont="1" applyProtection="1"/>
    <xf numFmtId="0" fontId="19" fillId="0" borderId="0" xfId="0" applyFont="1" applyBorder="1" applyAlignment="1" applyProtection="1">
      <alignment horizontal="left"/>
    </xf>
    <xf numFmtId="0" fontId="19" fillId="0" borderId="10" xfId="0" applyFont="1" applyBorder="1" applyAlignment="1" applyProtection="1">
      <alignment horizontal="center"/>
    </xf>
    <xf numFmtId="0" fontId="19" fillId="34" borderId="0" xfId="0" applyFont="1" applyFill="1" applyProtection="1"/>
    <xf numFmtId="2" fontId="19" fillId="35" borderId="0" xfId="0" applyNumberFormat="1" applyFont="1" applyFill="1" applyBorder="1" applyAlignment="1" applyProtection="1">
      <alignment horizontal="center"/>
    </xf>
    <xf numFmtId="2" fontId="19" fillId="0" borderId="0" xfId="0" applyNumberFormat="1" applyFont="1" applyFill="1" applyBorder="1" applyAlignment="1" applyProtection="1">
      <alignment horizontal="center"/>
    </xf>
    <xf numFmtId="0" fontId="21" fillId="0" borderId="0" xfId="0" applyFont="1" applyProtection="1"/>
    <xf numFmtId="0" fontId="0" fillId="0" borderId="0" xfId="0" applyAlignment="1" applyProtection="1"/>
    <xf numFmtId="0" fontId="22" fillId="0" borderId="0" xfId="0" applyFont="1" applyProtection="1"/>
    <xf numFmtId="0" fontId="0" fillId="0" borderId="0" xfId="0" applyFill="1" applyAlignment="1" applyProtection="1"/>
    <xf numFmtId="0" fontId="0" fillId="0" borderId="0" xfId="0" applyFill="1" applyBorder="1" applyAlignment="1" applyProtection="1">
      <protection locked="0"/>
    </xf>
    <xf numFmtId="0" fontId="19" fillId="0" borderId="0" xfId="0" applyFont="1" applyProtection="1"/>
    <xf numFmtId="0" fontId="27" fillId="0" borderId="0" xfId="0" applyFont="1" applyBorder="1" applyAlignment="1" applyProtection="1"/>
    <xf numFmtId="0" fontId="19" fillId="0" borderId="17" xfId="0" applyFont="1" applyBorder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8" xfId="0" applyFill="1" applyBorder="1" applyProtection="1"/>
    <xf numFmtId="0" fontId="20" fillId="0" borderId="21" xfId="0" applyFont="1" applyBorder="1" applyProtection="1"/>
    <xf numFmtId="4" fontId="0" fillId="33" borderId="22" xfId="0" applyNumberFormat="1" applyFill="1" applyBorder="1" applyAlignment="1" applyProtection="1">
      <alignment horizontal="center"/>
      <protection locked="0"/>
    </xf>
    <xf numFmtId="4" fontId="0" fillId="36" borderId="22" xfId="0" applyNumberFormat="1" applyFill="1" applyBorder="1" applyAlignment="1" applyProtection="1">
      <alignment horizontal="center"/>
    </xf>
    <xf numFmtId="9" fontId="20" fillId="34" borderId="11" xfId="2" applyFont="1" applyFill="1" applyBorder="1" applyAlignment="1" applyProtection="1">
      <alignment horizontal="center"/>
    </xf>
    <xf numFmtId="0" fontId="20" fillId="0" borderId="21" xfId="0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0" fontId="0" fillId="0" borderId="24" xfId="0" applyFill="1" applyBorder="1" applyProtection="1"/>
    <xf numFmtId="4" fontId="0" fillId="34" borderId="25" xfId="0" applyNumberFormat="1" applyFill="1" applyBorder="1" applyAlignment="1" applyProtection="1">
      <alignment horizontal="center"/>
    </xf>
    <xf numFmtId="4" fontId="0" fillId="34" borderId="26" xfId="0" applyNumberFormat="1" applyFill="1" applyBorder="1" applyAlignment="1" applyProtection="1">
      <alignment horizontal="center"/>
    </xf>
    <xf numFmtId="4" fontId="0" fillId="36" borderId="25" xfId="0" applyNumberFormat="1" applyFill="1" applyBorder="1" applyAlignment="1" applyProtection="1">
      <alignment horizontal="center"/>
    </xf>
    <xf numFmtId="1" fontId="0" fillId="0" borderId="0" xfId="0" applyNumberForma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20" fillId="0" borderId="0" xfId="0" applyFont="1" applyFill="1" applyProtection="1"/>
    <xf numFmtId="0" fontId="0" fillId="33" borderId="1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right"/>
    </xf>
    <xf numFmtId="0" fontId="0" fillId="0" borderId="0" xfId="0" applyBorder="1" applyProtection="1"/>
    <xf numFmtId="2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Protection="1"/>
    <xf numFmtId="1" fontId="0" fillId="0" borderId="0" xfId="0" applyNumberFormat="1" applyFill="1" applyBorder="1" applyProtection="1"/>
    <xf numFmtId="0" fontId="23" fillId="0" borderId="0" xfId="0" applyFont="1" applyFill="1" applyBorder="1" applyProtection="1"/>
    <xf numFmtId="0" fontId="20" fillId="0" borderId="0" xfId="0" applyFont="1" applyFill="1" applyBorder="1" applyProtection="1"/>
    <xf numFmtId="2" fontId="20" fillId="0" borderId="0" xfId="0" applyNumberFormat="1" applyFont="1" applyFill="1" applyBorder="1" applyProtection="1"/>
    <xf numFmtId="164" fontId="20" fillId="0" borderId="0" xfId="0" applyNumberFormat="1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19" fillId="0" borderId="0" xfId="0" applyFont="1" applyFill="1" applyBorder="1" applyProtection="1"/>
    <xf numFmtId="1" fontId="20" fillId="0" borderId="0" xfId="0" applyNumberFormat="1" applyFont="1" applyProtection="1"/>
    <xf numFmtId="0" fontId="20" fillId="0" borderId="0" xfId="0" applyFont="1" applyFill="1" applyBorder="1" applyAlignment="1" applyProtection="1">
      <alignment horizontal="left" wrapText="1"/>
    </xf>
    <xf numFmtId="2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 wrapText="1"/>
    </xf>
    <xf numFmtId="0" fontId="20" fillId="0" borderId="0" xfId="0" applyFont="1" applyFill="1" applyBorder="1" applyAlignment="1" applyProtection="1">
      <alignment wrapText="1"/>
    </xf>
    <xf numFmtId="3" fontId="0" fillId="0" borderId="0" xfId="0" applyNumberFormat="1" applyFill="1" applyBorder="1" applyAlignment="1" applyProtection="1">
      <alignment horizontal="center" wrapText="1"/>
    </xf>
    <xf numFmtId="3" fontId="0" fillId="0" borderId="0" xfId="0" applyNumberFormat="1" applyProtection="1"/>
    <xf numFmtId="9" fontId="18" fillId="0" borderId="0" xfId="2" applyFont="1" applyProtection="1"/>
    <xf numFmtId="1" fontId="20" fillId="0" borderId="0" xfId="0" applyNumberFormat="1" applyFont="1" applyAlignment="1" applyProtection="1">
      <alignment wrapText="1"/>
    </xf>
    <xf numFmtId="3" fontId="20" fillId="0" borderId="0" xfId="0" applyNumberFormat="1" applyFont="1" applyProtection="1"/>
    <xf numFmtId="0" fontId="20" fillId="0" borderId="0" xfId="0" applyFont="1" applyBorder="1" applyProtection="1"/>
    <xf numFmtId="9" fontId="20" fillId="0" borderId="0" xfId="2" applyFont="1" applyProtection="1"/>
    <xf numFmtId="0" fontId="23" fillId="0" borderId="0" xfId="0" applyFont="1" applyProtection="1"/>
    <xf numFmtId="3" fontId="20" fillId="0" borderId="0" xfId="0" applyNumberFormat="1" applyFont="1" applyFill="1" applyBorder="1" applyAlignment="1" applyProtection="1">
      <alignment horizontal="center"/>
    </xf>
    <xf numFmtId="0" fontId="20" fillId="0" borderId="0" xfId="0" applyFont="1" applyAlignment="1" applyProtection="1">
      <alignment vertical="center"/>
    </xf>
    <xf numFmtId="1" fontId="20" fillId="0" borderId="0" xfId="0" applyNumberFormat="1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9" fontId="20" fillId="0" borderId="0" xfId="2" applyFont="1" applyAlignment="1" applyProtection="1">
      <alignment vertical="center"/>
    </xf>
    <xf numFmtId="0" fontId="19" fillId="0" borderId="3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1" fontId="19" fillId="0" borderId="10" xfId="0" applyNumberFormat="1" applyFont="1" applyBorder="1" applyAlignment="1" applyProtection="1">
      <alignment horizontal="center" vertical="center" wrapText="1"/>
    </xf>
    <xf numFmtId="3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vertical="center" wrapText="1"/>
    </xf>
    <xf numFmtId="0" fontId="20" fillId="0" borderId="0" xfId="0" applyFont="1" applyBorder="1" applyAlignment="1" applyProtection="1">
      <alignment horizontal="left" vertical="center" wrapText="1"/>
    </xf>
    <xf numFmtId="0" fontId="0" fillId="0" borderId="10" xfId="0" applyBorder="1" applyAlignment="1" applyProtection="1">
      <alignment vertical="center"/>
    </xf>
    <xf numFmtId="0" fontId="20" fillId="0" borderId="10" xfId="0" applyFont="1" applyBorder="1" applyAlignment="1" applyProtection="1">
      <alignment vertical="center" wrapText="1"/>
    </xf>
    <xf numFmtId="0" fontId="20" fillId="0" borderId="10" xfId="0" applyFont="1" applyBorder="1" applyAlignment="1" applyProtection="1">
      <alignment vertical="center"/>
    </xf>
    <xf numFmtId="0" fontId="0" fillId="0" borderId="10" xfId="0" applyBorder="1" applyAlignment="1" applyProtection="1">
      <alignment vertical="center" wrapText="1"/>
    </xf>
    <xf numFmtId="0" fontId="20" fillId="0" borderId="10" xfId="0" applyFont="1" applyFill="1" applyBorder="1" applyAlignment="1" applyProtection="1">
      <alignment vertical="center" wrapText="1"/>
    </xf>
    <xf numFmtId="0" fontId="19" fillId="0" borderId="22" xfId="0" applyFont="1" applyBorder="1" applyAlignment="1" applyProtection="1">
      <alignment horizontal="left" vertical="center"/>
    </xf>
    <xf numFmtId="4" fontId="0" fillId="33" borderId="10" xfId="0" applyNumberFormat="1" applyFill="1" applyBorder="1" applyAlignment="1" applyProtection="1">
      <alignment horizontal="center" vertical="center"/>
      <protection locked="0"/>
    </xf>
    <xf numFmtId="3" fontId="0" fillId="33" borderId="10" xfId="0" applyNumberFormat="1" applyFill="1" applyBorder="1" applyAlignment="1" applyProtection="1">
      <alignment horizontal="center" vertical="center"/>
      <protection locked="0"/>
    </xf>
    <xf numFmtId="3" fontId="20" fillId="34" borderId="10" xfId="0" applyNumberFormat="1" applyFont="1" applyFill="1" applyBorder="1" applyAlignment="1" applyProtection="1">
      <alignment horizontal="center" vertical="center"/>
    </xf>
    <xf numFmtId="3" fontId="0" fillId="34" borderId="10" xfId="0" applyNumberFormat="1" applyFill="1" applyBorder="1" applyAlignment="1" applyProtection="1">
      <alignment horizontal="center" vertical="center"/>
    </xf>
    <xf numFmtId="0" fontId="0" fillId="33" borderId="23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</xf>
    <xf numFmtId="0" fontId="0" fillId="0" borderId="35" xfId="0" applyBorder="1" applyAlignment="1" applyProtection="1">
      <alignment horizontal="center" vertical="center"/>
    </xf>
    <xf numFmtId="0" fontId="19" fillId="0" borderId="25" xfId="0" applyFont="1" applyBorder="1" applyAlignment="1" applyProtection="1">
      <alignment horizontal="left" vertical="center"/>
    </xf>
    <xf numFmtId="4" fontId="0" fillId="33" borderId="36" xfId="0" applyNumberFormat="1" applyFill="1" applyBorder="1" applyAlignment="1" applyProtection="1">
      <alignment horizontal="center" vertical="center"/>
      <protection locked="0"/>
    </xf>
    <xf numFmtId="3" fontId="0" fillId="34" borderId="36" xfId="0" applyNumberFormat="1" applyFill="1" applyBorder="1" applyAlignment="1" applyProtection="1">
      <alignment horizontal="center" vertical="center"/>
    </xf>
    <xf numFmtId="0" fontId="0" fillId="33" borderId="26" xfId="0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0" fillId="0" borderId="0" xfId="0" applyAlignment="1" applyProtection="1">
      <alignment vertical="center"/>
    </xf>
    <xf numFmtId="1" fontId="0" fillId="0" borderId="27" xfId="0" applyNumberFormat="1" applyBorder="1" applyProtection="1"/>
    <xf numFmtId="3" fontId="0" fillId="0" borderId="27" xfId="0" applyNumberFormat="1" applyBorder="1" applyAlignment="1" applyProtection="1">
      <alignment horizontal="center"/>
    </xf>
    <xf numFmtId="0" fontId="0" fillId="0" borderId="27" xfId="0" applyBorder="1" applyProtection="1"/>
    <xf numFmtId="3" fontId="0" fillId="0" borderId="27" xfId="0" applyNumberFormat="1" applyFill="1" applyBorder="1" applyAlignment="1" applyProtection="1">
      <alignment horizontal="center" vertical="center"/>
    </xf>
    <xf numFmtId="3" fontId="0" fillId="0" borderId="27" xfId="0" applyNumberFormat="1" applyBorder="1" applyProtection="1"/>
    <xf numFmtId="9" fontId="18" fillId="0" borderId="0" xfId="2" applyFont="1"/>
    <xf numFmtId="1" fontId="19" fillId="0" borderId="0" xfId="0" applyNumberFormat="1" applyFont="1" applyProtection="1"/>
    <xf numFmtId="3" fontId="19" fillId="0" borderId="0" xfId="0" applyNumberFormat="1" applyFont="1" applyProtection="1"/>
    <xf numFmtId="0" fontId="19" fillId="0" borderId="0" xfId="0" applyFont="1" applyBorder="1" applyProtection="1"/>
    <xf numFmtId="9" fontId="19" fillId="0" borderId="0" xfId="2" applyFont="1" applyProtection="1"/>
    <xf numFmtId="1" fontId="0" fillId="0" borderId="0" xfId="0" applyNumberFormat="1" applyBorder="1" applyAlignment="1" applyProtection="1">
      <alignment horizontal="center" wrapText="1"/>
    </xf>
    <xf numFmtId="4" fontId="19" fillId="34" borderId="11" xfId="0" applyNumberFormat="1" applyFont="1" applyFill="1" applyBorder="1" applyAlignment="1" applyProtection="1">
      <alignment horizontal="center" wrapText="1"/>
    </xf>
    <xf numFmtId="3" fontId="19" fillId="0" borderId="0" xfId="0" applyNumberFormat="1" applyFont="1" applyBorder="1" applyAlignment="1" applyProtection="1">
      <alignment horizontal="right"/>
    </xf>
    <xf numFmtId="1" fontId="0" fillId="0" borderId="0" xfId="0" applyNumberFormat="1" applyBorder="1" applyProtection="1"/>
    <xf numFmtId="0" fontId="20" fillId="0" borderId="0" xfId="0" applyFont="1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 wrapText="1"/>
    </xf>
    <xf numFmtId="4" fontId="0" fillId="0" borderId="0" xfId="0" applyNumberFormat="1" applyFill="1" applyBorder="1" applyAlignment="1" applyProtection="1">
      <alignment horizontal="center" wrapText="1"/>
    </xf>
    <xf numFmtId="1" fontId="28" fillId="0" borderId="0" xfId="0" applyNumberFormat="1" applyFont="1" applyBorder="1" applyAlignment="1" applyProtection="1">
      <alignment horizontal="right"/>
    </xf>
    <xf numFmtId="0" fontId="0" fillId="0" borderId="0" xfId="0" applyFill="1" applyBorder="1" applyAlignment="1" applyProtection="1">
      <alignment horizontal="center" vertical="center"/>
    </xf>
    <xf numFmtId="1" fontId="19" fillId="0" borderId="0" xfId="0" applyNumberFormat="1" applyFont="1" applyBorder="1" applyAlignment="1" applyProtection="1">
      <alignment horizontal="right"/>
    </xf>
    <xf numFmtId="0" fontId="20" fillId="0" borderId="37" xfId="0" applyFont="1" applyBorder="1" applyAlignment="1" applyProtection="1">
      <alignment horizontal="center"/>
    </xf>
    <xf numFmtId="1" fontId="19" fillId="0" borderId="27" xfId="0" applyNumberFormat="1" applyFont="1" applyBorder="1" applyAlignment="1" applyProtection="1">
      <alignment horizontal="center" vertical="center" wrapText="1"/>
    </xf>
    <xf numFmtId="1" fontId="19" fillId="0" borderId="38" xfId="0" applyNumberFormat="1" applyFont="1" applyBorder="1" applyAlignment="1" applyProtection="1">
      <alignment horizontal="center" vertical="center" wrapText="1"/>
    </xf>
    <xf numFmtId="0" fontId="19" fillId="0" borderId="39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/>
    </xf>
    <xf numFmtId="1" fontId="19" fillId="0" borderId="0" xfId="0" applyNumberFormat="1" applyFont="1" applyFill="1" applyBorder="1" applyAlignment="1" applyProtection="1">
      <alignment horizontal="center"/>
    </xf>
    <xf numFmtId="0" fontId="0" fillId="0" borderId="0" xfId="0" applyBorder="1" applyAlignment="1" applyProtection="1">
      <alignment wrapText="1"/>
    </xf>
    <xf numFmtId="1" fontId="19" fillId="0" borderId="0" xfId="0" applyNumberFormat="1" applyFont="1" applyFill="1" applyBorder="1" applyAlignment="1" applyProtection="1">
      <alignment vertical="center"/>
    </xf>
    <xf numFmtId="3" fontId="19" fillId="0" borderId="0" xfId="0" applyNumberFormat="1" applyFont="1" applyFill="1" applyBorder="1" applyAlignment="1" applyProtection="1">
      <alignment horizontal="center" vertical="center" wrapText="1"/>
    </xf>
    <xf numFmtId="1" fontId="20" fillId="0" borderId="0" xfId="0" applyNumberFormat="1" applyFont="1" applyAlignment="1" applyProtection="1">
      <alignment horizontal="left"/>
    </xf>
    <xf numFmtId="3" fontId="20" fillId="0" borderId="0" xfId="0" applyNumberFormat="1" applyFont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 vertical="center"/>
    </xf>
    <xf numFmtId="1" fontId="19" fillId="0" borderId="0" xfId="0" applyNumberFormat="1" applyFont="1" applyFill="1" applyBorder="1" applyAlignment="1" applyProtection="1">
      <alignment horizontal="right" vertical="center"/>
    </xf>
    <xf numFmtId="1" fontId="0" fillId="0" borderId="0" xfId="0" applyNumberForma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left"/>
    </xf>
    <xf numFmtId="3" fontId="19" fillId="0" borderId="0" xfId="0" applyNumberFormat="1" applyFont="1" applyFill="1" applyBorder="1" applyAlignment="1" applyProtection="1">
      <alignment horizontal="right" vertical="center"/>
    </xf>
    <xf numFmtId="1" fontId="19" fillId="0" borderId="0" xfId="0" applyNumberFormat="1" applyFont="1" applyFill="1" applyBorder="1" applyAlignment="1" applyProtection="1">
      <alignment vertical="center" wrapText="1"/>
    </xf>
    <xf numFmtId="3" fontId="0" fillId="0" borderId="0" xfId="0" applyNumberFormat="1" applyBorder="1" applyAlignment="1" applyProtection="1">
      <alignment wrapText="1"/>
    </xf>
    <xf numFmtId="0" fontId="19" fillId="0" borderId="0" xfId="0" applyFont="1" applyFill="1" applyBorder="1" applyAlignment="1">
      <alignment horizontal="right" vertical="center" wrapText="1"/>
    </xf>
    <xf numFmtId="1" fontId="19" fillId="0" borderId="0" xfId="0" applyNumberFormat="1" applyFont="1" applyFill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 wrapText="1"/>
    </xf>
    <xf numFmtId="3" fontId="0" fillId="0" borderId="0" xfId="0" applyNumberFormat="1" applyFill="1" applyBorder="1" applyProtection="1"/>
    <xf numFmtId="9" fontId="18" fillId="0" borderId="0" xfId="2" applyFont="1" applyFill="1" applyBorder="1" applyProtection="1"/>
    <xf numFmtId="3" fontId="19" fillId="0" borderId="0" xfId="0" applyNumberFormat="1" applyFont="1" applyFill="1" applyBorder="1" applyAlignment="1" applyProtection="1">
      <alignment wrapText="1"/>
    </xf>
    <xf numFmtId="0" fontId="0" fillId="0" borderId="0" xfId="0" applyBorder="1" applyAlignment="1" applyProtection="1">
      <alignment horizontal="center" vertical="center" wrapText="1"/>
    </xf>
    <xf numFmtId="0" fontId="20" fillId="0" borderId="0" xfId="0" applyFont="1" applyBorder="1" applyAlignment="1" applyProtection="1"/>
    <xf numFmtId="1" fontId="0" fillId="0" borderId="0" xfId="0" applyNumberFormat="1" applyBorder="1" applyAlignment="1" applyProtection="1">
      <alignment horizontal="center"/>
    </xf>
    <xf numFmtId="3" fontId="0" fillId="0" borderId="0" xfId="0" applyNumberFormat="1" applyBorder="1" applyProtection="1"/>
    <xf numFmtId="9" fontId="18" fillId="0" borderId="0" xfId="2" applyFont="1" applyBorder="1" applyProtection="1"/>
    <xf numFmtId="0" fontId="0" fillId="0" borderId="0" xfId="0" applyFill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 wrapText="1"/>
    </xf>
    <xf numFmtId="43" fontId="0" fillId="0" borderId="0" xfId="0" applyNumberFormat="1" applyBorder="1" applyProtection="1"/>
    <xf numFmtId="1" fontId="0" fillId="0" borderId="0" xfId="0" applyNumberFormat="1" applyBorder="1" applyAlignment="1" applyProtection="1"/>
    <xf numFmtId="9" fontId="0" fillId="0" borderId="0" xfId="0" applyNumberFormat="1" applyBorder="1" applyAlignment="1" applyProtection="1">
      <alignment horizontal="right" vertical="center" wrapText="1"/>
    </xf>
    <xf numFmtId="0" fontId="0" fillId="0" borderId="0" xfId="0" applyBorder="1" applyAlignment="1" applyProtection="1"/>
    <xf numFmtId="3" fontId="0" fillId="0" borderId="0" xfId="0" applyNumberFormat="1" applyBorder="1" applyAlignment="1" applyProtection="1"/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/>
    <xf numFmtId="0" fontId="0" fillId="0" borderId="0" xfId="0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9" fontId="18" fillId="0" borderId="0" xfId="2" applyFont="1" applyBorder="1" applyAlignment="1" applyProtection="1"/>
    <xf numFmtId="9" fontId="18" fillId="0" borderId="0" xfId="2" applyFont="1" applyAlignment="1" applyProtection="1"/>
    <xf numFmtId="0" fontId="21" fillId="0" borderId="0" xfId="0" applyFont="1" applyAlignment="1" applyProtection="1"/>
    <xf numFmtId="1" fontId="20" fillId="0" borderId="0" xfId="0" applyNumberFormat="1" applyFont="1" applyAlignment="1" applyProtection="1">
      <alignment horizontal="center" wrapText="1"/>
    </xf>
    <xf numFmtId="0" fontId="20" fillId="0" borderId="0" xfId="0" applyFont="1" applyAlignment="1" applyProtection="1">
      <alignment horizontal="center" wrapText="1"/>
    </xf>
    <xf numFmtId="3" fontId="20" fillId="0" borderId="0" xfId="0" applyNumberFormat="1" applyFont="1" applyAlignment="1" applyProtection="1">
      <alignment horizontal="center" wrapText="1"/>
    </xf>
    <xf numFmtId="2" fontId="0" fillId="0" borderId="0" xfId="0" applyNumberFormat="1" applyProtection="1"/>
    <xf numFmtId="0" fontId="25" fillId="0" borderId="0" xfId="0" applyFont="1" applyBorder="1" applyProtection="1"/>
    <xf numFmtId="0" fontId="24" fillId="0" borderId="0" xfId="0" applyFont="1" applyBorder="1" applyAlignment="1" applyProtection="1">
      <alignment horizontal="left"/>
    </xf>
    <xf numFmtId="166" fontId="0" fillId="0" borderId="0" xfId="0" applyNumberFormat="1" applyAlignment="1" applyProtection="1">
      <alignment horizontal="center"/>
    </xf>
    <xf numFmtId="2" fontId="26" fillId="0" borderId="0" xfId="0" applyNumberFormat="1" applyFont="1" applyBorder="1" applyAlignment="1" applyProtection="1">
      <alignment horizontal="center"/>
    </xf>
    <xf numFmtId="4" fontId="20" fillId="34" borderId="10" xfId="0" applyNumberFormat="1" applyFont="1" applyFill="1" applyBorder="1" applyAlignment="1" applyProtection="1">
      <alignment horizontal="center"/>
    </xf>
    <xf numFmtId="165" fontId="25" fillId="0" borderId="0" xfId="0" applyNumberFormat="1" applyFont="1" applyBorder="1" applyAlignment="1" applyProtection="1">
      <alignment horizontal="center"/>
    </xf>
    <xf numFmtId="3" fontId="20" fillId="34" borderId="10" xfId="0" applyNumberFormat="1" applyFont="1" applyFill="1" applyBorder="1" applyAlignment="1" applyProtection="1">
      <alignment horizontal="center"/>
    </xf>
    <xf numFmtId="3" fontId="20" fillId="0" borderId="0" xfId="1" applyNumberFormat="1" applyFont="1" applyFill="1" applyBorder="1" applyAlignment="1" applyProtection="1">
      <alignment horizontal="center"/>
    </xf>
    <xf numFmtId="4" fontId="20" fillId="0" borderId="0" xfId="1" applyNumberFormat="1" applyFont="1" applyFill="1" applyBorder="1" applyAlignment="1" applyProtection="1">
      <alignment horizontal="center"/>
    </xf>
    <xf numFmtId="0" fontId="24" fillId="0" borderId="0" xfId="0" applyFont="1" applyBorder="1" applyProtection="1"/>
    <xf numFmtId="0" fontId="20" fillId="0" borderId="42" xfId="0" applyFont="1" applyFill="1" applyBorder="1" applyAlignment="1" applyProtection="1">
      <alignment horizontal="center" wrapText="1"/>
    </xf>
    <xf numFmtId="164" fontId="20" fillId="34" borderId="30" xfId="0" applyNumberFormat="1" applyFont="1" applyFill="1" applyBorder="1" applyAlignment="1" applyProtection="1">
      <alignment horizontal="center"/>
    </xf>
    <xf numFmtId="164" fontId="20" fillId="34" borderId="19" xfId="0" applyNumberFormat="1" applyFont="1" applyFill="1" applyBorder="1" applyAlignment="1" applyProtection="1">
      <alignment horizontal="center"/>
    </xf>
    <xf numFmtId="0" fontId="20" fillId="0" borderId="43" xfId="0" applyFont="1" applyFill="1" applyBorder="1" applyAlignment="1" applyProtection="1">
      <alignment horizontal="center" wrapText="1"/>
    </xf>
    <xf numFmtId="1" fontId="20" fillId="36" borderId="36" xfId="0" applyNumberFormat="1" applyFont="1" applyFill="1" applyBorder="1" applyAlignment="1" applyProtection="1">
      <alignment horizontal="center"/>
      <protection locked="0"/>
    </xf>
    <xf numFmtId="1" fontId="20" fillId="36" borderId="26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 applyFill="1" applyBorder="1" applyProtection="1"/>
    <xf numFmtId="1" fontId="20" fillId="36" borderId="44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horizontal="center"/>
      <protection locked="0"/>
    </xf>
    <xf numFmtId="1" fontId="20" fillId="0" borderId="0" xfId="0" applyNumberFormat="1" applyFont="1" applyFill="1" applyBorder="1" applyAlignment="1" applyProtection="1">
      <alignment horizontal="center"/>
    </xf>
    <xf numFmtId="0" fontId="19" fillId="0" borderId="18" xfId="0" applyFont="1" applyFill="1" applyBorder="1" applyAlignment="1" applyProtection="1">
      <alignment horizontal="center"/>
    </xf>
    <xf numFmtId="0" fontId="19" fillId="0" borderId="19" xfId="0" applyFont="1" applyFill="1" applyBorder="1" applyAlignment="1" applyProtection="1">
      <alignment horizontal="center"/>
    </xf>
    <xf numFmtId="2" fontId="0" fillId="34" borderId="26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24" fillId="0" borderId="0" xfId="0" applyFont="1" applyFill="1" applyBorder="1" applyAlignment="1" applyProtection="1">
      <alignment wrapText="1"/>
    </xf>
    <xf numFmtId="2" fontId="0" fillId="34" borderId="10" xfId="0" applyNumberForma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right"/>
    </xf>
    <xf numFmtId="0" fontId="19" fillId="0" borderId="0" xfId="0" applyFont="1" applyAlignment="1" applyProtection="1">
      <alignment horizontal="right"/>
    </xf>
    <xf numFmtId="1" fontId="19" fillId="34" borderId="10" xfId="0" applyNumberFormat="1" applyFont="1" applyFill="1" applyBorder="1" applyAlignment="1" applyProtection="1">
      <alignment horizontal="center"/>
    </xf>
    <xf numFmtId="1" fontId="0" fillId="36" borderId="10" xfId="0" applyNumberFormat="1" applyFill="1" applyBorder="1" applyAlignment="1" applyProtection="1">
      <alignment horizontal="center"/>
    </xf>
    <xf numFmtId="0" fontId="19" fillId="0" borderId="0" xfId="0" applyFont="1" applyFill="1" applyBorder="1" applyAlignment="1" applyProtection="1"/>
    <xf numFmtId="1" fontId="20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right"/>
    </xf>
    <xf numFmtId="0" fontId="24" fillId="0" borderId="0" xfId="0" applyFont="1" applyBorder="1" applyAlignment="1" applyProtection="1">
      <alignment horizontal="left" wrapText="1"/>
    </xf>
    <xf numFmtId="0" fontId="19" fillId="0" borderId="0" xfId="0" applyFont="1" applyFill="1" applyProtection="1"/>
    <xf numFmtId="0" fontId="0" fillId="0" borderId="0" xfId="0" applyBorder="1" applyAlignment="1" applyProtection="1">
      <alignment horizontal="left" vertical="justify" wrapText="1"/>
    </xf>
    <xf numFmtId="0" fontId="0" fillId="0" borderId="0" xfId="0" applyAlignment="1" applyProtection="1">
      <alignment vertical="justify"/>
    </xf>
    <xf numFmtId="0" fontId="0" fillId="0" borderId="0" xfId="0" applyBorder="1" applyAlignment="1" applyProtection="1">
      <alignment horizontal="left" wrapText="1"/>
    </xf>
    <xf numFmtId="0" fontId="20" fillId="0" borderId="19" xfId="0" applyFont="1" applyBorder="1" applyAlignment="1" applyProtection="1">
      <alignment horizontal="center"/>
    </xf>
    <xf numFmtId="0" fontId="0" fillId="36" borderId="23" xfId="0" applyFill="1" applyBorder="1" applyAlignment="1" applyProtection="1">
      <alignment horizontal="center"/>
    </xf>
    <xf numFmtId="2" fontId="0" fillId="36" borderId="26" xfId="0" applyNumberFormat="1" applyFill="1" applyBorder="1" applyAlignment="1" applyProtection="1">
      <alignment horizontal="center"/>
    </xf>
    <xf numFmtId="9" fontId="20" fillId="34" borderId="36" xfId="2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wrapText="1"/>
    </xf>
    <xf numFmtId="1" fontId="18" fillId="36" borderId="10" xfId="0" applyNumberFormat="1" applyFont="1" applyFill="1" applyBorder="1" applyAlignment="1" applyProtection="1">
      <alignment horizontal="center"/>
    </xf>
    <xf numFmtId="1" fontId="20" fillId="35" borderId="10" xfId="0" applyNumberFormat="1" applyFont="1" applyFill="1" applyBorder="1" applyAlignment="1" applyProtection="1">
      <alignment horizontal="center"/>
      <protection locked="0"/>
    </xf>
    <xf numFmtId="0" fontId="18" fillId="0" borderId="18" xfId="0" applyFont="1" applyBorder="1" applyProtection="1"/>
    <xf numFmtId="2" fontId="0" fillId="33" borderId="22" xfId="0" applyNumberFormat="1" applyFill="1" applyBorder="1" applyAlignment="1" applyProtection="1">
      <alignment horizontal="center"/>
      <protection locked="0"/>
    </xf>
    <xf numFmtId="1" fontId="20" fillId="34" borderId="25" xfId="0" applyNumberFormat="1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/>
    </xf>
    <xf numFmtId="0" fontId="19" fillId="0" borderId="45" xfId="0" applyFont="1" applyBorder="1" applyAlignment="1" applyProtection="1">
      <alignment horizontal="center"/>
    </xf>
    <xf numFmtId="0" fontId="18" fillId="0" borderId="20" xfId="0" applyFont="1" applyBorder="1" applyAlignment="1" applyProtection="1">
      <alignment horizontal="center"/>
    </xf>
    <xf numFmtId="4" fontId="19" fillId="34" borderId="10" xfId="0" applyNumberFormat="1" applyFont="1" applyFill="1" applyBorder="1" applyAlignment="1" applyProtection="1">
      <alignment horizontal="center" wrapText="1"/>
    </xf>
    <xf numFmtId="0" fontId="19" fillId="0" borderId="11" xfId="0" applyFont="1" applyFill="1" applyBorder="1" applyAlignment="1" applyProtection="1">
      <alignment horizontal="center"/>
    </xf>
    <xf numFmtId="3" fontId="20" fillId="37" borderId="46" xfId="0" applyNumberFormat="1" applyFont="1" applyFill="1" applyBorder="1" applyAlignment="1" applyProtection="1">
      <alignment horizontal="center" vertical="center" wrapText="1"/>
    </xf>
    <xf numFmtId="1" fontId="20" fillId="37" borderId="47" xfId="0" applyNumberFormat="1" applyFont="1" applyFill="1" applyBorder="1" applyAlignment="1" applyProtection="1">
      <alignment horizontal="center" vertical="center" wrapText="1"/>
    </xf>
    <xf numFmtId="3" fontId="20" fillId="37" borderId="10" xfId="0" applyNumberFormat="1" applyFont="1" applyFill="1" applyBorder="1" applyAlignment="1" applyProtection="1">
      <alignment horizontal="center" vertical="center" wrapText="1"/>
    </xf>
    <xf numFmtId="1" fontId="20" fillId="37" borderId="23" xfId="0" applyNumberFormat="1" applyFont="1" applyFill="1" applyBorder="1" applyAlignment="1" applyProtection="1">
      <alignment horizontal="center" vertical="center" wrapText="1"/>
    </xf>
    <xf numFmtId="0" fontId="19" fillId="0" borderId="22" xfId="0" applyFont="1" applyBorder="1" applyAlignment="1" applyProtection="1">
      <alignment horizontal="center" vertical="center"/>
    </xf>
    <xf numFmtId="1" fontId="19" fillId="0" borderId="33" xfId="0" applyNumberFormat="1" applyFont="1" applyBorder="1" applyAlignment="1" applyProtection="1">
      <alignment horizontal="center" vertical="center" wrapText="1"/>
    </xf>
    <xf numFmtId="1" fontId="19" fillId="0" borderId="30" xfId="0" applyNumberFormat="1" applyFont="1" applyBorder="1" applyAlignment="1" applyProtection="1">
      <alignment horizontal="center" vertical="center" wrapText="1"/>
    </xf>
    <xf numFmtId="3" fontId="19" fillId="0" borderId="11" xfId="0" applyNumberFormat="1" applyFont="1" applyFill="1" applyBorder="1" applyAlignment="1" applyProtection="1">
      <alignment horizontal="center" vertical="center" wrapText="1"/>
    </xf>
    <xf numFmtId="3" fontId="0" fillId="34" borderId="11" xfId="0" applyNumberFormat="1" applyFill="1" applyBorder="1" applyAlignment="1" applyProtection="1">
      <alignment horizontal="center" vertical="center"/>
    </xf>
    <xf numFmtId="3" fontId="18" fillId="37" borderId="46" xfId="0" applyNumberFormat="1" applyFont="1" applyFill="1" applyBorder="1" applyAlignment="1" applyProtection="1">
      <alignment horizontal="center" vertical="center" wrapText="1"/>
    </xf>
    <xf numFmtId="3" fontId="18" fillId="37" borderId="10" xfId="0" applyNumberFormat="1" applyFont="1" applyFill="1" applyBorder="1" applyAlignment="1" applyProtection="1">
      <alignment horizontal="center" vertical="center" wrapText="1"/>
    </xf>
    <xf numFmtId="3" fontId="19" fillId="0" borderId="50" xfId="0" applyNumberFormat="1" applyFont="1" applyFill="1" applyBorder="1" applyAlignment="1" applyProtection="1">
      <alignment horizontal="center" vertical="center" wrapText="1"/>
    </xf>
    <xf numFmtId="9" fontId="0" fillId="34" borderId="50" xfId="2" applyFont="1" applyFill="1" applyBorder="1" applyAlignment="1" applyProtection="1">
      <alignment horizontal="center" vertical="center"/>
    </xf>
    <xf numFmtId="9" fontId="0" fillId="34" borderId="43" xfId="2" applyFont="1" applyFill="1" applyBorder="1" applyAlignment="1" applyProtection="1">
      <alignment horizontal="center" vertical="center"/>
    </xf>
    <xf numFmtId="164" fontId="19" fillId="0" borderId="0" xfId="0" applyNumberFormat="1" applyFont="1" applyFill="1" applyBorder="1" applyAlignment="1" applyProtection="1">
      <alignment horizontal="left"/>
    </xf>
    <xf numFmtId="3" fontId="20" fillId="34" borderId="11" xfId="0" applyNumberFormat="1" applyFont="1" applyFill="1" applyBorder="1" applyAlignment="1" applyProtection="1">
      <alignment horizontal="center" vertical="center"/>
    </xf>
    <xf numFmtId="0" fontId="19" fillId="0" borderId="22" xfId="0" applyFont="1" applyBorder="1" applyAlignment="1" applyProtection="1">
      <alignment horizontal="center" vertical="center" wrapText="1"/>
    </xf>
    <xf numFmtId="3" fontId="19" fillId="0" borderId="23" xfId="0" applyNumberFormat="1" applyFont="1" applyFill="1" applyBorder="1" applyAlignment="1" applyProtection="1">
      <alignment horizontal="center" vertical="center" wrapText="1"/>
    </xf>
    <xf numFmtId="9" fontId="0" fillId="36" borderId="22" xfId="0" applyNumberFormat="1" applyFill="1" applyBorder="1" applyAlignment="1" applyProtection="1">
      <alignment horizontal="center" vertical="center" wrapText="1"/>
    </xf>
    <xf numFmtId="3" fontId="0" fillId="34" borderId="23" xfId="0" applyNumberFormat="1" applyFill="1" applyBorder="1" applyAlignment="1" applyProtection="1">
      <alignment horizontal="center" vertical="center"/>
    </xf>
    <xf numFmtId="9" fontId="0" fillId="36" borderId="25" xfId="0" applyNumberFormat="1" applyFill="1" applyBorder="1" applyAlignment="1" applyProtection="1">
      <alignment horizontal="center" vertical="center" wrapText="1"/>
    </xf>
    <xf numFmtId="3" fontId="0" fillId="34" borderId="26" xfId="0" applyNumberFormat="1" applyFill="1" applyBorder="1" applyAlignment="1" applyProtection="1">
      <alignment horizontal="center" vertical="center"/>
    </xf>
    <xf numFmtId="4" fontId="18" fillId="33" borderId="10" xfId="0" applyNumberFormat="1" applyFont="1" applyFill="1" applyBorder="1" applyAlignment="1" applyProtection="1">
      <alignment horizontal="center" vertical="center"/>
      <protection locked="0"/>
    </xf>
    <xf numFmtId="0" fontId="18" fillId="0" borderId="0" xfId="0" applyFont="1" applyProtection="1"/>
    <xf numFmtId="0" fontId="19" fillId="0" borderId="0" xfId="0" applyFont="1" applyFill="1" applyBorder="1" applyAlignment="1" applyProtection="1">
      <alignment horizontal="left"/>
    </xf>
    <xf numFmtId="2" fontId="20" fillId="35" borderId="10" xfId="0" applyNumberFormat="1" applyFont="1" applyFill="1" applyBorder="1" applyAlignment="1" applyProtection="1">
      <alignment horizontal="center"/>
      <protection locked="0"/>
    </xf>
    <xf numFmtId="0" fontId="19" fillId="35" borderId="18" xfId="0" applyFont="1" applyFill="1" applyBorder="1" applyAlignment="1" applyProtection="1">
      <alignment horizontal="center"/>
      <protection locked="0"/>
    </xf>
    <xf numFmtId="0" fontId="19" fillId="35" borderId="30" xfId="0" applyFont="1" applyFill="1" applyBorder="1" applyAlignment="1" applyProtection="1">
      <alignment horizontal="center"/>
      <protection locked="0"/>
    </xf>
    <xf numFmtId="0" fontId="19" fillId="35" borderId="19" xfId="0" applyFont="1" applyFill="1" applyBorder="1" applyAlignment="1" applyProtection="1">
      <alignment horizontal="center"/>
      <protection locked="0"/>
    </xf>
    <xf numFmtId="2" fontId="0" fillId="35" borderId="25" xfId="0" applyNumberFormat="1" applyFill="1" applyBorder="1" applyAlignment="1" applyProtection="1">
      <alignment horizontal="center"/>
      <protection locked="0"/>
    </xf>
    <xf numFmtId="2" fontId="0" fillId="35" borderId="36" xfId="0" applyNumberFormat="1" applyFill="1" applyBorder="1" applyAlignment="1" applyProtection="1">
      <alignment horizontal="center"/>
      <protection locked="0"/>
    </xf>
    <xf numFmtId="2" fontId="0" fillId="35" borderId="26" xfId="0" applyNumberFormat="1" applyFill="1" applyBorder="1" applyAlignment="1" applyProtection="1">
      <alignment horizontal="center"/>
      <protection locked="0"/>
    </xf>
    <xf numFmtId="0" fontId="18" fillId="0" borderId="11" xfId="0" applyFont="1" applyFill="1" applyBorder="1" applyAlignment="1" applyProtection="1">
      <alignment horizontal="right"/>
    </xf>
    <xf numFmtId="0" fontId="0" fillId="0" borderId="13" xfId="0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center" wrapText="1"/>
    </xf>
    <xf numFmtId="1" fontId="19" fillId="0" borderId="0" xfId="0" applyNumberFormat="1" applyFont="1" applyAlignment="1" applyProtection="1">
      <alignment horizontal="center" wrapText="1"/>
    </xf>
    <xf numFmtId="3" fontId="20" fillId="36" borderId="10" xfId="1" applyNumberFormat="1" applyFont="1" applyFill="1" applyBorder="1" applyAlignment="1" applyProtection="1">
      <alignment horizontal="center" wrapText="1"/>
    </xf>
    <xf numFmtId="4" fontId="20" fillId="36" borderId="13" xfId="1" applyNumberFormat="1" applyFont="1" applyFill="1" applyBorder="1" applyAlignment="1" applyProtection="1">
      <alignment horizontal="center"/>
    </xf>
    <xf numFmtId="4" fontId="20" fillId="36" borderId="12" xfId="1" applyNumberFormat="1" applyFont="1" applyFill="1" applyBorder="1" applyAlignment="1" applyProtection="1">
      <alignment horizontal="center"/>
    </xf>
    <xf numFmtId="0" fontId="21" fillId="0" borderId="0" xfId="0" applyFont="1" applyAlignment="1" applyProtection="1">
      <alignment wrapText="1"/>
    </xf>
    <xf numFmtId="0" fontId="19" fillId="0" borderId="11" xfId="0" applyFont="1" applyFill="1" applyBorder="1" applyAlignment="1" applyProtection="1">
      <alignment horizontal="center"/>
    </xf>
    <xf numFmtId="0" fontId="19" fillId="0" borderId="13" xfId="0" applyFont="1" applyFill="1" applyBorder="1" applyAlignment="1" applyProtection="1">
      <alignment horizontal="center"/>
    </xf>
    <xf numFmtId="0" fontId="19" fillId="0" borderId="12" xfId="0" applyFont="1" applyFill="1" applyBorder="1" applyAlignment="1" applyProtection="1">
      <alignment horizontal="center"/>
    </xf>
    <xf numFmtId="0" fontId="20" fillId="0" borderId="11" xfId="0" applyFont="1" applyFill="1" applyBorder="1" applyAlignment="1" applyProtection="1">
      <alignment horizontal="center"/>
    </xf>
    <xf numFmtId="0" fontId="20" fillId="0" borderId="13" xfId="0" applyFont="1" applyFill="1" applyBorder="1" applyAlignment="1" applyProtection="1">
      <alignment horizontal="center"/>
    </xf>
    <xf numFmtId="0" fontId="20" fillId="0" borderId="12" xfId="0" applyFont="1" applyFill="1" applyBorder="1" applyAlignment="1" applyProtection="1">
      <alignment horizontal="center"/>
    </xf>
    <xf numFmtId="0" fontId="19" fillId="0" borderId="14" xfId="0" applyFont="1" applyBorder="1" applyAlignment="1" applyProtection="1">
      <alignment horizontal="center"/>
    </xf>
    <xf numFmtId="0" fontId="19" fillId="0" borderId="16" xfId="0" applyFont="1" applyBorder="1" applyAlignment="1" applyProtection="1">
      <alignment horizontal="center"/>
    </xf>
    <xf numFmtId="0" fontId="19" fillId="0" borderId="15" xfId="0" applyFont="1" applyBorder="1" applyAlignment="1" applyProtection="1">
      <alignment horizontal="center"/>
    </xf>
    <xf numFmtId="0" fontId="0" fillId="33" borderId="11" xfId="0" applyFill="1" applyBorder="1" applyAlignment="1" applyProtection="1">
      <alignment horizontal="left"/>
      <protection locked="0"/>
    </xf>
    <xf numFmtId="0" fontId="0" fillId="33" borderId="13" xfId="0" applyFill="1" applyBorder="1" applyAlignment="1" applyProtection="1">
      <alignment horizontal="left"/>
      <protection locked="0"/>
    </xf>
    <xf numFmtId="0" fontId="0" fillId="33" borderId="12" xfId="0" applyFill="1" applyBorder="1" applyAlignment="1" applyProtection="1">
      <alignment horizontal="left"/>
      <protection locked="0"/>
    </xf>
    <xf numFmtId="3" fontId="19" fillId="0" borderId="42" xfId="0" applyNumberFormat="1" applyFont="1" applyFill="1" applyBorder="1" applyAlignment="1" applyProtection="1">
      <alignment horizontal="center" vertical="center" wrapText="1"/>
    </xf>
    <xf numFmtId="3" fontId="19" fillId="0" borderId="34" xfId="0" applyNumberFormat="1" applyFont="1" applyFill="1" applyBorder="1" applyAlignment="1" applyProtection="1">
      <alignment horizontal="center" vertical="center" wrapText="1"/>
    </xf>
    <xf numFmtId="3" fontId="19" fillId="0" borderId="33" xfId="0" applyNumberFormat="1" applyFont="1" applyFill="1" applyBorder="1" applyAlignment="1" applyProtection="1">
      <alignment horizontal="center" vertical="center" wrapText="1"/>
    </xf>
    <xf numFmtId="0" fontId="19" fillId="0" borderId="48" xfId="0" applyFont="1" applyFill="1" applyBorder="1" applyAlignment="1" applyProtection="1">
      <alignment horizontal="center" vertical="center" wrapText="1"/>
    </xf>
    <xf numFmtId="0" fontId="19" fillId="0" borderId="49" xfId="0" applyFont="1" applyFill="1" applyBorder="1" applyAlignment="1" applyProtection="1">
      <alignment horizontal="center" vertical="center" wrapText="1"/>
    </xf>
    <xf numFmtId="0" fontId="19" fillId="0" borderId="28" xfId="0" applyFont="1" applyFill="1" applyBorder="1" applyAlignment="1" applyProtection="1">
      <alignment horizontal="center" vertical="center"/>
    </xf>
    <xf numFmtId="0" fontId="19" fillId="0" borderId="29" xfId="0" applyFont="1" applyFill="1" applyBorder="1" applyAlignment="1" applyProtection="1">
      <alignment horizontal="center" vertical="center"/>
    </xf>
    <xf numFmtId="3" fontId="19" fillId="0" borderId="31" xfId="0" applyNumberFormat="1" applyFont="1" applyFill="1" applyBorder="1" applyAlignment="1" applyProtection="1">
      <alignment horizontal="center" vertical="center" wrapText="1"/>
    </xf>
    <xf numFmtId="3" fontId="19" fillId="0" borderId="32" xfId="0" applyNumberFormat="1" applyFont="1" applyFill="1" applyBorder="1" applyAlignment="1" applyProtection="1">
      <alignment horizontal="center" vertical="center" wrapText="1"/>
    </xf>
    <xf numFmtId="3" fontId="19" fillId="0" borderId="51" xfId="0" applyNumberFormat="1" applyFont="1" applyFill="1" applyBorder="1" applyAlignment="1" applyProtection="1">
      <alignment horizontal="center" vertical="center" wrapText="1"/>
    </xf>
    <xf numFmtId="3" fontId="19" fillId="0" borderId="52" xfId="0" applyNumberFormat="1" applyFont="1" applyFill="1" applyBorder="1" applyAlignment="1" applyProtection="1">
      <alignment horizontal="center" vertical="center" wrapText="1"/>
    </xf>
    <xf numFmtId="3" fontId="19" fillId="0" borderId="53" xfId="0" applyNumberFormat="1" applyFont="1" applyFill="1" applyBorder="1" applyAlignment="1" applyProtection="1">
      <alignment horizontal="center" vertical="center" wrapText="1"/>
    </xf>
    <xf numFmtId="3" fontId="19" fillId="0" borderId="27" xfId="0" applyNumberFormat="1" applyFont="1" applyFill="1" applyBorder="1" applyAlignment="1" applyProtection="1">
      <alignment horizontal="center" vertical="center" wrapText="1"/>
    </xf>
    <xf numFmtId="3" fontId="19" fillId="0" borderId="54" xfId="0" applyNumberFormat="1" applyFont="1" applyFill="1" applyBorder="1" applyAlignment="1" applyProtection="1">
      <alignment horizontal="center" vertical="center" wrapText="1"/>
    </xf>
    <xf numFmtId="0" fontId="20" fillId="0" borderId="37" xfId="0" applyFont="1" applyFill="1" applyBorder="1" applyAlignment="1" applyProtection="1">
      <alignment horizontal="center" wrapText="1"/>
    </xf>
    <xf numFmtId="0" fontId="20" fillId="0" borderId="38" xfId="0" applyFont="1" applyFill="1" applyBorder="1" applyAlignment="1" applyProtection="1">
      <alignment horizontal="center" wrapText="1"/>
    </xf>
    <xf numFmtId="0" fontId="20" fillId="0" borderId="39" xfId="0" applyFont="1" applyFill="1" applyBorder="1" applyAlignment="1" applyProtection="1">
      <alignment horizontal="center" wrapText="1"/>
    </xf>
    <xf numFmtId="0" fontId="20" fillId="0" borderId="41" xfId="0" applyFont="1" applyFill="1" applyBorder="1" applyAlignment="1" applyProtection="1">
      <alignment horizontal="center" wrapText="1"/>
    </xf>
    <xf numFmtId="0" fontId="19" fillId="0" borderId="40" xfId="0" applyFont="1" applyBorder="1" applyAlignment="1" applyProtection="1">
      <alignment horizontal="right"/>
    </xf>
    <xf numFmtId="0" fontId="19" fillId="0" borderId="45" xfId="0" applyFont="1" applyBorder="1" applyAlignment="1" applyProtection="1">
      <alignment horizontal="center"/>
    </xf>
    <xf numFmtId="0" fontId="19" fillId="0" borderId="11" xfId="0" applyFont="1" applyBorder="1" applyAlignment="1" applyProtection="1">
      <alignment horizontal="left"/>
    </xf>
    <xf numFmtId="0" fontId="19" fillId="0" borderId="12" xfId="0" applyFont="1" applyBorder="1" applyAlignment="1" applyProtection="1">
      <alignment horizontal="left"/>
    </xf>
    <xf numFmtId="0" fontId="19" fillId="0" borderId="11" xfId="0" applyFont="1" applyFill="1" applyBorder="1" applyAlignment="1" applyProtection="1">
      <alignment horizontal="left"/>
    </xf>
    <xf numFmtId="0" fontId="19" fillId="0" borderId="12" xfId="0" applyFont="1" applyFill="1" applyBorder="1" applyAlignment="1" applyProtection="1">
      <alignment horizontal="left"/>
    </xf>
    <xf numFmtId="0" fontId="19" fillId="0" borderId="11" xfId="0" applyFont="1" applyFill="1" applyBorder="1" applyAlignment="1" applyProtection="1">
      <alignment horizontal="left" wrapText="1"/>
    </xf>
    <xf numFmtId="0" fontId="19" fillId="0" borderId="12" xfId="0" applyFont="1" applyFill="1" applyBorder="1" applyAlignment="1" applyProtection="1">
      <alignment horizontal="left" wrapText="1"/>
    </xf>
    <xf numFmtId="0" fontId="19" fillId="0" borderId="0" xfId="0" applyFont="1" applyFill="1" applyBorder="1" applyAlignment="1" applyProtection="1">
      <alignment horizontal="left"/>
    </xf>
    <xf numFmtId="0" fontId="18" fillId="0" borderId="10" xfId="0" applyFont="1" applyFill="1" applyBorder="1" applyAlignment="1" applyProtection="1">
      <alignment horizontal="left" vertical="center" wrapText="1"/>
    </xf>
    <xf numFmtId="9" fontId="19" fillId="34" borderId="10" xfId="2" applyFont="1" applyFill="1" applyBorder="1" applyAlignment="1" applyProtection="1">
      <alignment horizontal="left" vertical="center" wrapText="1"/>
    </xf>
  </cellXfs>
  <cellStyles count="44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 customBuiltin="1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 customBuiltin="1"/>
    <cellStyle name="Note" xfId="17" builtinId="10" customBuiltin="1"/>
    <cellStyle name="Output" xfId="12" builtinId="21" customBuiltin="1"/>
    <cellStyle name="Percent" xfId="2" builtinId="5" customBuiltin="1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colors>
    <mruColors>
      <color rgb="FFFFFF99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3"/>
  <sheetViews>
    <sheetView tabSelected="1" workbookViewId="0"/>
  </sheetViews>
  <sheetFormatPr defaultColWidth="8.88671875" defaultRowHeight="13.2" x14ac:dyDescent="0.25"/>
  <cols>
    <col min="1" max="1" width="2.5546875" style="1" customWidth="1"/>
    <col min="2" max="2" width="41.33203125" style="1" customWidth="1"/>
    <col min="3" max="3" width="10.5546875" style="1" customWidth="1"/>
    <col min="4" max="4" width="3.5546875" style="1" customWidth="1"/>
    <col min="5" max="5" width="10.5546875" style="1" bestFit="1" customWidth="1"/>
    <col min="6" max="6" width="3.5546875" style="1" bestFit="1" customWidth="1"/>
    <col min="7" max="7" width="11.5546875" style="1" customWidth="1"/>
    <col min="8" max="8" width="3.5546875" style="1" bestFit="1" customWidth="1"/>
    <col min="9" max="9" width="10.5546875" style="2" bestFit="1" customWidth="1"/>
    <col min="10" max="10" width="6" style="1" bestFit="1" customWidth="1"/>
    <col min="11" max="11" width="5.5546875" style="2" customWidth="1"/>
    <col min="12" max="12" width="8.33203125" style="3" bestFit="1" customWidth="1"/>
    <col min="13" max="13" width="8.88671875" style="1"/>
    <col min="14" max="14" width="14.44140625" style="1" customWidth="1"/>
    <col min="15" max="16384" width="8.88671875" style="1"/>
  </cols>
  <sheetData>
    <row r="1" spans="2:15" ht="18.75" customHeight="1" x14ac:dyDescent="0.3">
      <c r="B1" s="260" t="s">
        <v>93</v>
      </c>
      <c r="C1" s="260"/>
      <c r="D1" s="260"/>
      <c r="E1" s="260"/>
      <c r="F1" s="260"/>
      <c r="G1" s="260"/>
      <c r="H1" s="260"/>
      <c r="I1" s="260"/>
    </row>
    <row r="2" spans="2:15" ht="15" customHeight="1" x14ac:dyDescent="0.3">
      <c r="B2" s="4"/>
      <c r="C2" s="5"/>
      <c r="D2" s="5"/>
      <c r="E2" s="5"/>
      <c r="F2" s="5"/>
      <c r="L2" s="261" t="s">
        <v>0</v>
      </c>
      <c r="M2" s="262"/>
      <c r="N2" s="262"/>
      <c r="O2" s="263"/>
    </row>
    <row r="3" spans="2:15" ht="15" customHeight="1" x14ac:dyDescent="0.25">
      <c r="B3" s="7"/>
      <c r="C3" s="8" t="s">
        <v>1</v>
      </c>
      <c r="D3" s="5"/>
      <c r="E3" s="5"/>
      <c r="F3" s="5"/>
      <c r="K3" s="9"/>
      <c r="L3" s="10" t="s">
        <v>2</v>
      </c>
      <c r="M3" s="10" t="s">
        <v>3</v>
      </c>
      <c r="N3" s="10" t="s">
        <v>4</v>
      </c>
      <c r="O3" s="10" t="s">
        <v>5</v>
      </c>
    </row>
    <row r="4" spans="2:15" ht="15" customHeight="1" x14ac:dyDescent="0.25">
      <c r="B4" s="11"/>
      <c r="C4" s="8" t="s">
        <v>6</v>
      </c>
      <c r="D4" s="5"/>
      <c r="E4" s="5"/>
      <c r="F4" s="5"/>
      <c r="I4" s="264" t="s">
        <v>7</v>
      </c>
      <c r="J4" s="265"/>
      <c r="K4" s="266"/>
      <c r="L4" s="245">
        <v>0.02</v>
      </c>
      <c r="M4" s="245">
        <v>0.03</v>
      </c>
      <c r="N4" s="245">
        <v>0.04</v>
      </c>
      <c r="O4" s="245">
        <v>0.05</v>
      </c>
    </row>
    <row r="5" spans="2:15" ht="15" customHeight="1" x14ac:dyDescent="0.25">
      <c r="B5" s="12"/>
      <c r="C5" s="8" t="s">
        <v>8</v>
      </c>
      <c r="D5" s="5"/>
      <c r="E5" s="5"/>
      <c r="F5" s="5"/>
      <c r="I5" s="264" t="s">
        <v>9</v>
      </c>
      <c r="J5" s="265"/>
      <c r="K5" s="266"/>
      <c r="L5" s="245">
        <v>0.15</v>
      </c>
      <c r="M5" s="245">
        <v>0.2</v>
      </c>
      <c r="N5" s="245">
        <v>0.22</v>
      </c>
      <c r="O5" s="245">
        <v>0.25</v>
      </c>
    </row>
    <row r="6" spans="2:15" x14ac:dyDescent="0.25">
      <c r="B6" s="13"/>
      <c r="C6" s="8"/>
      <c r="D6" s="5"/>
      <c r="E6" s="5"/>
      <c r="F6" s="5"/>
      <c r="I6" s="264" t="s">
        <v>10</v>
      </c>
      <c r="J6" s="265"/>
      <c r="K6" s="266"/>
      <c r="L6" s="245">
        <v>0.95</v>
      </c>
      <c r="M6" s="245">
        <v>0.95</v>
      </c>
      <c r="N6" s="245">
        <v>0.95</v>
      </c>
      <c r="O6" s="245">
        <v>0.95</v>
      </c>
    </row>
    <row r="7" spans="2:15" ht="18" customHeight="1" x14ac:dyDescent="0.3">
      <c r="B7" s="14" t="s">
        <v>11</v>
      </c>
      <c r="E7" s="15"/>
      <c r="F7" s="15"/>
    </row>
    <row r="8" spans="2:15" ht="9.75" customHeight="1" x14ac:dyDescent="0.3">
      <c r="B8" s="14"/>
      <c r="E8" s="15"/>
      <c r="F8" s="15"/>
    </row>
    <row r="9" spans="2:15" ht="15.75" customHeight="1" x14ac:dyDescent="0.3">
      <c r="B9" s="16" t="s">
        <v>12</v>
      </c>
      <c r="C9" s="270"/>
      <c r="D9" s="271"/>
      <c r="E9" s="271"/>
      <c r="F9" s="271"/>
      <c r="G9" s="271"/>
      <c r="H9" s="271"/>
      <c r="I9" s="271"/>
      <c r="J9" s="272"/>
    </row>
    <row r="10" spans="2:15" ht="9.75" customHeight="1" x14ac:dyDescent="0.3">
      <c r="B10" s="16"/>
      <c r="C10" s="18"/>
      <c r="D10" s="18"/>
      <c r="E10" s="18"/>
      <c r="F10" s="18"/>
      <c r="G10" s="18"/>
      <c r="H10" s="17"/>
      <c r="I10" s="17"/>
    </row>
    <row r="11" spans="2:15" x14ac:dyDescent="0.25">
      <c r="B11" s="19"/>
    </row>
    <row r="12" spans="2:15" ht="15.75" customHeight="1" thickBot="1" x14ac:dyDescent="0.3">
      <c r="B12" s="20" t="s">
        <v>13</v>
      </c>
      <c r="C12" s="20"/>
      <c r="I12" s="1"/>
      <c r="J12" s="2"/>
      <c r="K12" s="1"/>
      <c r="L12" s="2"/>
      <c r="M12" s="3"/>
    </row>
    <row r="13" spans="2:15" ht="15.75" customHeight="1" thickBot="1" x14ac:dyDescent="0.3">
      <c r="B13" s="20"/>
      <c r="C13" s="267" t="s">
        <v>14</v>
      </c>
      <c r="D13" s="268"/>
      <c r="E13" s="268"/>
      <c r="F13" s="268"/>
      <c r="G13" s="268"/>
      <c r="H13" s="268"/>
      <c r="I13" s="268"/>
      <c r="J13" s="269"/>
      <c r="K13" s="1"/>
      <c r="L13" s="2"/>
      <c r="M13" s="3"/>
    </row>
    <row r="14" spans="2:15" x14ac:dyDescent="0.25">
      <c r="B14" s="21" t="s">
        <v>15</v>
      </c>
      <c r="C14" s="22" t="s">
        <v>16</v>
      </c>
      <c r="D14" s="23" t="s">
        <v>17</v>
      </c>
      <c r="E14" s="22" t="s">
        <v>18</v>
      </c>
      <c r="F14" s="23" t="s">
        <v>17</v>
      </c>
      <c r="G14" s="22" t="s">
        <v>19</v>
      </c>
      <c r="H14" s="23" t="s">
        <v>17</v>
      </c>
      <c r="I14" s="22" t="s">
        <v>20</v>
      </c>
      <c r="J14" s="23" t="s">
        <v>17</v>
      </c>
      <c r="K14" s="24" t="s">
        <v>21</v>
      </c>
      <c r="L14" s="217" t="s">
        <v>22</v>
      </c>
      <c r="M14" s="204" t="s">
        <v>23</v>
      </c>
      <c r="N14" s="2"/>
    </row>
    <row r="15" spans="2:15" x14ac:dyDescent="0.25">
      <c r="B15" s="25" t="s">
        <v>24</v>
      </c>
      <c r="C15" s="26"/>
      <c r="D15" s="211">
        <v>30</v>
      </c>
      <c r="E15" s="213"/>
      <c r="F15" s="211">
        <v>55</v>
      </c>
      <c r="G15" s="213"/>
      <c r="H15" s="211">
        <v>70</v>
      </c>
      <c r="I15" s="213"/>
      <c r="J15" s="211">
        <v>77</v>
      </c>
      <c r="K15" s="27">
        <f>C15+E15+G15+I15</f>
        <v>0</v>
      </c>
      <c r="L15" s="28">
        <f>IF($K$18&gt;0,K15/$K$18,0)</f>
        <v>0</v>
      </c>
      <c r="M15" s="205">
        <f>IF(K15&gt;0,(C15*$L$4+E15*$M$4+G15*$N$4+I15*$O$4)/K15,0)</f>
        <v>0</v>
      </c>
      <c r="N15" s="2"/>
    </row>
    <row r="16" spans="2:15" x14ac:dyDescent="0.25">
      <c r="B16" s="29" t="s">
        <v>25</v>
      </c>
      <c r="C16" s="26"/>
      <c r="D16" s="211">
        <v>39</v>
      </c>
      <c r="E16" s="213"/>
      <c r="F16" s="211">
        <v>61</v>
      </c>
      <c r="G16" s="213"/>
      <c r="H16" s="211">
        <v>74</v>
      </c>
      <c r="I16" s="213"/>
      <c r="J16" s="211">
        <v>80</v>
      </c>
      <c r="K16" s="27">
        <f>C16+E16+G16+I16</f>
        <v>0</v>
      </c>
      <c r="L16" s="28">
        <f>IF($K$18&gt;0,K16/$K$18,0)</f>
        <v>0</v>
      </c>
      <c r="M16" s="205">
        <f>IF(K16&gt;0,(C16*$L$5+E16*$M$5+G16*$N$5+I16*$O$5)/K16,0)</f>
        <v>0</v>
      </c>
      <c r="N16" s="2"/>
    </row>
    <row r="17" spans="2:16" x14ac:dyDescent="0.25">
      <c r="B17" s="25" t="s">
        <v>10</v>
      </c>
      <c r="C17" s="26"/>
      <c r="D17" s="211">
        <v>98</v>
      </c>
      <c r="E17" s="213"/>
      <c r="F17" s="211">
        <v>98</v>
      </c>
      <c r="G17" s="213"/>
      <c r="H17" s="211">
        <v>98</v>
      </c>
      <c r="I17" s="213"/>
      <c r="J17" s="211">
        <v>98</v>
      </c>
      <c r="K17" s="27">
        <f>C17+E17+G17+I17</f>
        <v>0</v>
      </c>
      <c r="L17" s="28">
        <f>IF($K$18&gt;0,K17/$K$18,0)</f>
        <v>0</v>
      </c>
      <c r="M17" s="205">
        <f>IF(K17&gt;0,(C17*$L$6+E17*$M$6+G17*$N$6+I17*$O$6)/K17,0)</f>
        <v>0</v>
      </c>
      <c r="N17" s="30"/>
      <c r="O17" s="30"/>
    </row>
    <row r="18" spans="2:16" ht="13.5" customHeight="1" thickBot="1" x14ac:dyDescent="0.3">
      <c r="B18" s="31" t="s">
        <v>21</v>
      </c>
      <c r="C18" s="32">
        <f>SUM(C15:C17)</f>
        <v>0</v>
      </c>
      <c r="D18" s="33"/>
      <c r="E18" s="32">
        <f>SUM(E15:E17)</f>
        <v>0</v>
      </c>
      <c r="F18" s="33"/>
      <c r="G18" s="32">
        <f>SUM(G15:G17)</f>
        <v>0</v>
      </c>
      <c r="H18" s="33"/>
      <c r="I18" s="32">
        <f>SUM(I15:I17)</f>
        <v>0</v>
      </c>
      <c r="J18" s="33"/>
      <c r="K18" s="34">
        <f>C18+E18+G18+I18</f>
        <v>0</v>
      </c>
      <c r="L18" s="207">
        <f>IF($K$18&gt;0,K18/$K$18,0)</f>
        <v>0</v>
      </c>
      <c r="M18" s="206">
        <f>IF(K18&gt;0,(M15*K15+M16*K16+M17*K17)/K18,0)</f>
        <v>0</v>
      </c>
      <c r="N18" s="35"/>
      <c r="O18" s="36"/>
    </row>
    <row r="19" spans="2:16" x14ac:dyDescent="0.25">
      <c r="B19" s="19"/>
      <c r="I19" s="1"/>
      <c r="K19" s="1"/>
      <c r="L19" s="1"/>
      <c r="M19" s="8"/>
      <c r="N19" s="37"/>
      <c r="O19" s="38"/>
      <c r="P19" s="3"/>
    </row>
    <row r="20" spans="2:16" x14ac:dyDescent="0.25">
      <c r="B20" s="19"/>
      <c r="I20" s="1"/>
      <c r="K20" s="1"/>
      <c r="L20" s="1"/>
      <c r="N20" s="37"/>
      <c r="O20" s="38"/>
      <c r="P20" s="3"/>
    </row>
    <row r="21" spans="2:16" ht="15.75" customHeight="1" thickBot="1" x14ac:dyDescent="0.3">
      <c r="B21" s="20" t="s">
        <v>26</v>
      </c>
      <c r="C21" s="20"/>
      <c r="D21" s="20"/>
      <c r="I21" s="1"/>
      <c r="K21" s="1"/>
      <c r="L21" s="1"/>
      <c r="M21" s="2"/>
      <c r="N21" s="37"/>
      <c r="O21" s="38"/>
      <c r="P21" s="3"/>
    </row>
    <row r="22" spans="2:16" ht="15.75" customHeight="1" thickBot="1" x14ac:dyDescent="0.3">
      <c r="B22" s="20"/>
      <c r="C22" s="267" t="s">
        <v>14</v>
      </c>
      <c r="D22" s="268"/>
      <c r="E22" s="268"/>
      <c r="F22" s="268"/>
      <c r="G22" s="268"/>
      <c r="H22" s="268"/>
      <c r="I22" s="268"/>
      <c r="J22" s="269"/>
      <c r="K22" s="1"/>
      <c r="L22" s="2"/>
      <c r="M22" s="2"/>
      <c r="N22" s="37"/>
      <c r="O22" s="38"/>
      <c r="P22" s="3"/>
    </row>
    <row r="23" spans="2:16" x14ac:dyDescent="0.25">
      <c r="B23" s="21" t="s">
        <v>15</v>
      </c>
      <c r="C23" s="22" t="s">
        <v>16</v>
      </c>
      <c r="D23" s="23" t="s">
        <v>17</v>
      </c>
      <c r="E23" s="22" t="s">
        <v>18</v>
      </c>
      <c r="F23" s="23" t="s">
        <v>17</v>
      </c>
      <c r="G23" s="22" t="s">
        <v>19</v>
      </c>
      <c r="H23" s="23" t="s">
        <v>17</v>
      </c>
      <c r="I23" s="212" t="s">
        <v>20</v>
      </c>
      <c r="J23" s="23" t="s">
        <v>17</v>
      </c>
      <c r="K23" s="24" t="s">
        <v>21</v>
      </c>
      <c r="L23" s="217" t="s">
        <v>22</v>
      </c>
      <c r="M23" s="204" t="s">
        <v>23</v>
      </c>
      <c r="N23" s="37"/>
      <c r="O23" s="38"/>
      <c r="P23" s="3"/>
    </row>
    <row r="24" spans="2:16" x14ac:dyDescent="0.25">
      <c r="B24" s="25" t="s">
        <v>24</v>
      </c>
      <c r="C24" s="26"/>
      <c r="D24" s="211">
        <v>30</v>
      </c>
      <c r="E24" s="213"/>
      <c r="F24" s="211">
        <v>55</v>
      </c>
      <c r="G24" s="213"/>
      <c r="H24" s="211">
        <v>70</v>
      </c>
      <c r="I24" s="213"/>
      <c r="J24" s="211">
        <v>77</v>
      </c>
      <c r="K24" s="27">
        <f>C24+E24+G24+I24</f>
        <v>0</v>
      </c>
      <c r="L24" s="28">
        <f>IF($K$27&gt;0,K24/$K$27,0)</f>
        <v>0</v>
      </c>
      <c r="M24" s="205">
        <f>IF(K24&gt;0,(C24*$L$4+E24*$M$4+G24*$N$4+I24*$O$4)/K24,0)</f>
        <v>0</v>
      </c>
      <c r="N24" s="37"/>
      <c r="O24" s="38"/>
      <c r="P24" s="3"/>
    </row>
    <row r="25" spans="2:16" x14ac:dyDescent="0.25">
      <c r="B25" s="29" t="s">
        <v>25</v>
      </c>
      <c r="C25" s="26"/>
      <c r="D25" s="211">
        <v>39</v>
      </c>
      <c r="E25" s="213"/>
      <c r="F25" s="211">
        <v>61</v>
      </c>
      <c r="G25" s="213"/>
      <c r="H25" s="211">
        <v>74</v>
      </c>
      <c r="I25" s="213"/>
      <c r="J25" s="211">
        <v>80</v>
      </c>
      <c r="K25" s="27">
        <f>C25+E25+G25+I25</f>
        <v>0</v>
      </c>
      <c r="L25" s="28">
        <f>IF($K$27&gt;0,K25/$K$27,0)</f>
        <v>0</v>
      </c>
      <c r="M25" s="205">
        <f>IF(K25&gt;0,(C25*$L$5+E25*$M$5+G25*$N$5+I25*$O$5)/K25,0)</f>
        <v>0</v>
      </c>
      <c r="N25" s="37"/>
      <c r="O25" s="38"/>
      <c r="P25" s="3"/>
    </row>
    <row r="26" spans="2:16" x14ac:dyDescent="0.25">
      <c r="B26" s="25" t="s">
        <v>10</v>
      </c>
      <c r="C26" s="26"/>
      <c r="D26" s="211">
        <v>98</v>
      </c>
      <c r="E26" s="213"/>
      <c r="F26" s="211">
        <v>98</v>
      </c>
      <c r="G26" s="213"/>
      <c r="H26" s="211">
        <v>98</v>
      </c>
      <c r="I26" s="213"/>
      <c r="J26" s="211">
        <v>98</v>
      </c>
      <c r="K26" s="27">
        <f>C26+E26+G26+I26</f>
        <v>0</v>
      </c>
      <c r="L26" s="28">
        <f>IF($K$27&gt;0,K26/$K$27,0)</f>
        <v>0</v>
      </c>
      <c r="M26" s="205">
        <f>IF(K26&gt;0,(C26*$L$6+E26*$M$6+G26*$N$6+I26*$O$6)/K26,0)</f>
        <v>0</v>
      </c>
      <c r="N26" s="30"/>
      <c r="O26" s="30"/>
      <c r="P26" s="3"/>
    </row>
    <row r="27" spans="2:16" ht="13.5" customHeight="1" thickBot="1" x14ac:dyDescent="0.3">
      <c r="B27" s="31" t="s">
        <v>21</v>
      </c>
      <c r="C27" s="32">
        <f>SUM(C24:C26)</f>
        <v>0</v>
      </c>
      <c r="D27" s="33"/>
      <c r="E27" s="32">
        <f>SUM(E24:E26)</f>
        <v>0</v>
      </c>
      <c r="F27" s="33"/>
      <c r="G27" s="32">
        <f>SUM(G24:G26)</f>
        <v>0</v>
      </c>
      <c r="H27" s="33"/>
      <c r="I27" s="32">
        <f>SUM(I24:I26)</f>
        <v>0</v>
      </c>
      <c r="J27" s="33"/>
      <c r="K27" s="34">
        <f>C27+E27+G27+I27</f>
        <v>0</v>
      </c>
      <c r="L27" s="207">
        <f>IF($K$27&gt;0,K27/$K$27,0)</f>
        <v>0</v>
      </c>
      <c r="M27" s="206">
        <f>IF(K27&gt;0,(M24*K24+M25*K25+M26*K26)/K27,0)</f>
        <v>0</v>
      </c>
      <c r="N27" s="35"/>
      <c r="O27" s="36"/>
      <c r="P27" s="3"/>
    </row>
    <row r="28" spans="2:16" x14ac:dyDescent="0.25">
      <c r="B28" s="19"/>
      <c r="M28" s="39"/>
    </row>
    <row r="29" spans="2:16" x14ac:dyDescent="0.25">
      <c r="B29" s="252" t="s">
        <v>98</v>
      </c>
      <c r="C29" s="253"/>
      <c r="D29" s="254"/>
      <c r="E29" s="40" t="s">
        <v>27</v>
      </c>
    </row>
    <row r="30" spans="2:16" x14ac:dyDescent="0.25">
      <c r="B30" s="252" t="s">
        <v>97</v>
      </c>
      <c r="C30" s="253"/>
      <c r="D30" s="254"/>
      <c r="E30" s="40" t="s">
        <v>27</v>
      </c>
      <c r="G30" s="243" t="str">
        <f>IF($E$30="No", "80% TSS removal performance goal","85% TSS removal performance goal")</f>
        <v>80% TSS removal performance goal</v>
      </c>
    </row>
    <row r="31" spans="2:16" x14ac:dyDescent="0.25">
      <c r="B31" s="41"/>
      <c r="C31" s="41"/>
      <c r="D31" s="41"/>
    </row>
    <row r="32" spans="2:16" s="44" customFormat="1" ht="42" customHeight="1" x14ac:dyDescent="0.25">
      <c r="B32" s="30" t="s">
        <v>106</v>
      </c>
      <c r="C32" s="255"/>
      <c r="D32" s="255"/>
      <c r="E32" s="256" t="str">
        <f>IF(E29="No","Design Storm (in.)","Equivalent Design Storm (in.)")</f>
        <v>Design Storm (in.)</v>
      </c>
      <c r="F32" s="256"/>
      <c r="G32" s="45"/>
      <c r="I32" s="45"/>
    </row>
    <row r="33" spans="2:13" x14ac:dyDescent="0.25">
      <c r="B33" s="219" t="s">
        <v>89</v>
      </c>
      <c r="C33" s="257">
        <f>IF(E29="Yes",MAX(1/12*M27*K27*43560,5445*K26),1/12*M27*K27*43560)</f>
        <v>0</v>
      </c>
      <c r="D33" s="257"/>
      <c r="E33" s="258">
        <f>IF(AND(C33=0,E29="Yes"),0,IF(E29="No",1,C33/K27/M26/3630))</f>
        <v>1</v>
      </c>
      <c r="F33" s="259"/>
      <c r="I33" s="1"/>
      <c r="K33" s="1"/>
      <c r="L33" s="1"/>
    </row>
    <row r="34" spans="2:13" x14ac:dyDescent="0.25">
      <c r="B34" s="6" t="s">
        <v>105</v>
      </c>
      <c r="C34" s="257">
        <f>IF(E29="No",IF(E30="No",0.8*E34/12*M27*K27*43560*0.004,0.85*E34/12*M27*K27*43560*0.004),"N/A")</f>
        <v>0</v>
      </c>
      <c r="D34" s="257"/>
      <c r="E34" s="258">
        <f>IF(E29="No",1.2,"N/A")</f>
        <v>1.2</v>
      </c>
      <c r="F34" s="259"/>
      <c r="I34" s="1"/>
      <c r="K34" s="1"/>
      <c r="L34" s="1"/>
    </row>
    <row r="35" spans="2:13" ht="18" customHeight="1" x14ac:dyDescent="0.3">
      <c r="B35" s="46"/>
      <c r="C35" s="47"/>
      <c r="D35" s="47"/>
      <c r="E35" s="47"/>
      <c r="F35" s="48"/>
      <c r="G35" s="49"/>
      <c r="K35" s="1"/>
    </row>
    <row r="36" spans="2:13" x14ac:dyDescent="0.25">
      <c r="B36" s="50" t="s">
        <v>107</v>
      </c>
      <c r="C36" s="47"/>
      <c r="D36" s="47"/>
      <c r="E36" s="44"/>
      <c r="F36" s="44"/>
      <c r="G36" s="234" t="s">
        <v>88</v>
      </c>
      <c r="K36" s="1"/>
    </row>
    <row r="37" spans="2:13" ht="53.4" customHeight="1" x14ac:dyDescent="0.25">
      <c r="B37" s="300" t="str">
        <f>IF(K27&lt;=5,"The post condition peak outflow for the 2, 10, 25, and 100-year 24-hour storm events must not exceed the peak outflow for the existing condition.","The post condition peak outflow for the 2, 10, and 100-year 24 hour storm events must not exceed the peak outflow for the existing condition. The 25-year 24-hour developed peak discharge rate must be reduced by 20% from the existing peak discharge rate.")</f>
        <v>The post condition peak outflow for the 2, 10, 25, and 100-year 24-hour storm events must not exceed the peak outflow for the existing condition.</v>
      </c>
      <c r="C37" s="300"/>
      <c r="D37" s="300"/>
      <c r="E37" s="300"/>
      <c r="F37" s="48"/>
      <c r="G37" s="301" t="s">
        <v>108</v>
      </c>
      <c r="H37" s="301"/>
      <c r="I37" s="301"/>
      <c r="J37" s="301"/>
      <c r="K37" s="301"/>
      <c r="L37" s="301"/>
      <c r="M37" s="301"/>
    </row>
    <row r="38" spans="2:13" x14ac:dyDescent="0.25">
      <c r="B38" s="50"/>
      <c r="C38" s="47"/>
      <c r="D38" s="47"/>
      <c r="E38" s="44"/>
      <c r="F38" s="44"/>
      <c r="G38" s="49"/>
      <c r="K38" s="1"/>
    </row>
    <row r="39" spans="2:13" x14ac:dyDescent="0.25">
      <c r="B39" s="244"/>
      <c r="C39" s="47"/>
      <c r="D39" s="47"/>
      <c r="E39" s="44"/>
      <c r="F39" s="44"/>
      <c r="G39" s="49"/>
      <c r="K39" s="1"/>
    </row>
    <row r="40" spans="2:13" x14ac:dyDescent="0.25">
      <c r="B40" s="51"/>
      <c r="C40" s="52"/>
      <c r="D40" s="52"/>
      <c r="E40" s="44"/>
      <c r="F40" s="44"/>
      <c r="G40" s="49"/>
      <c r="K40" s="1"/>
    </row>
    <row r="41" spans="2:13" hidden="1" x14ac:dyDescent="0.25">
      <c r="B41" s="51" t="s">
        <v>28</v>
      </c>
      <c r="C41" s="49"/>
      <c r="D41" s="49"/>
      <c r="E41" s="44"/>
      <c r="F41" s="44"/>
      <c r="G41" s="49"/>
      <c r="K41" s="1"/>
    </row>
    <row r="42" spans="2:13" hidden="1" x14ac:dyDescent="0.25">
      <c r="B42" s="51" t="s">
        <v>27</v>
      </c>
      <c r="C42" s="47"/>
      <c r="D42" s="47"/>
      <c r="E42" s="44"/>
      <c r="F42" s="44"/>
      <c r="G42" s="49"/>
      <c r="K42" s="1"/>
    </row>
    <row r="43" spans="2:13" x14ac:dyDescent="0.25">
      <c r="B43" s="44"/>
      <c r="C43" s="47"/>
      <c r="D43" s="47"/>
      <c r="E43" s="47"/>
      <c r="F43" s="47"/>
      <c r="G43" s="49"/>
      <c r="H43" s="8"/>
      <c r="I43" s="53"/>
      <c r="K43" s="8"/>
    </row>
    <row r="44" spans="2:13" x14ac:dyDescent="0.25">
      <c r="B44" s="51"/>
      <c r="C44" s="47"/>
      <c r="D44" s="47"/>
      <c r="E44" s="47"/>
      <c r="F44" s="47"/>
      <c r="G44" s="49"/>
      <c r="H44" s="8"/>
      <c r="I44" s="53"/>
      <c r="K44" s="8"/>
    </row>
    <row r="45" spans="2:13" x14ac:dyDescent="0.25">
      <c r="B45" s="50"/>
      <c r="C45" s="47"/>
      <c r="D45" s="52"/>
      <c r="E45" s="47"/>
      <c r="F45" s="47"/>
      <c r="G45" s="49"/>
      <c r="H45" s="8"/>
      <c r="I45" s="53"/>
      <c r="K45" s="8"/>
    </row>
    <row r="46" spans="2:13" x14ac:dyDescent="0.25">
      <c r="B46" s="50"/>
      <c r="C46" s="52"/>
      <c r="D46" s="52"/>
      <c r="E46" s="52"/>
      <c r="F46" s="52"/>
      <c r="G46" s="52"/>
      <c r="H46" s="8"/>
      <c r="I46" s="53"/>
      <c r="K46" s="8"/>
    </row>
    <row r="47" spans="2:13" x14ac:dyDescent="0.25">
      <c r="B47" s="54"/>
      <c r="C47" s="55"/>
      <c r="D47" s="55"/>
      <c r="E47" s="49"/>
      <c r="F47" s="49"/>
      <c r="G47" s="55"/>
      <c r="H47" s="8"/>
      <c r="I47" s="53"/>
      <c r="K47" s="8"/>
      <c r="L47" s="1"/>
    </row>
    <row r="48" spans="2:13" x14ac:dyDescent="0.25">
      <c r="B48" s="54"/>
      <c r="C48" s="55"/>
      <c r="D48" s="55"/>
      <c r="E48" s="47"/>
      <c r="F48" s="47"/>
      <c r="G48" s="49"/>
      <c r="H48" s="8"/>
      <c r="I48" s="53"/>
      <c r="K48" s="8"/>
      <c r="L48" s="1"/>
    </row>
    <row r="49" spans="2:12" x14ac:dyDescent="0.25">
      <c r="B49" s="54"/>
      <c r="C49" s="55"/>
      <c r="D49" s="55"/>
      <c r="E49" s="47"/>
      <c r="F49" s="47"/>
      <c r="G49" s="49"/>
      <c r="H49" s="8"/>
      <c r="I49" s="53"/>
      <c r="K49" s="8"/>
      <c r="L49" s="1"/>
    </row>
    <row r="50" spans="2:12" x14ac:dyDescent="0.25">
      <c r="B50" s="54"/>
      <c r="C50" s="55"/>
      <c r="D50" s="55"/>
      <c r="E50" s="47"/>
      <c r="F50" s="47"/>
      <c r="G50" s="49"/>
      <c r="H50" s="8"/>
      <c r="I50" s="53"/>
      <c r="K50" s="8"/>
      <c r="L50" s="1"/>
    </row>
    <row r="51" spans="2:12" x14ac:dyDescent="0.25">
      <c r="B51" s="50"/>
      <c r="C51" s="47"/>
      <c r="D51" s="56"/>
      <c r="E51" s="47"/>
      <c r="F51" s="47"/>
      <c r="G51" s="47"/>
      <c r="H51" s="8"/>
      <c r="I51" s="53"/>
      <c r="K51" s="8"/>
      <c r="L51" s="1"/>
    </row>
    <row r="52" spans="2:12" x14ac:dyDescent="0.25">
      <c r="B52" s="51"/>
      <c r="C52" s="47"/>
      <c r="D52" s="47"/>
      <c r="E52" s="52"/>
      <c r="F52" s="52"/>
      <c r="G52" s="52"/>
      <c r="H52" s="8"/>
      <c r="I52" s="53"/>
      <c r="K52" s="8"/>
      <c r="L52" s="1"/>
    </row>
    <row r="53" spans="2:12" x14ac:dyDescent="0.25">
      <c r="B53" s="44"/>
      <c r="C53" s="44"/>
      <c r="D53" s="44"/>
      <c r="E53" s="55"/>
      <c r="F53" s="55"/>
      <c r="G53" s="55"/>
      <c r="H53" s="8"/>
      <c r="I53" s="53"/>
      <c r="K53" s="8"/>
      <c r="L53" s="1"/>
    </row>
    <row r="54" spans="2:12" x14ac:dyDescent="0.25">
      <c r="B54" s="52"/>
      <c r="C54" s="44"/>
      <c r="D54" s="44"/>
      <c r="E54" s="55"/>
      <c r="F54" s="55"/>
      <c r="G54" s="55"/>
      <c r="H54" s="8"/>
      <c r="I54" s="53"/>
      <c r="K54" s="8"/>
      <c r="L54" s="1"/>
    </row>
    <row r="55" spans="2:12" x14ac:dyDescent="0.25">
      <c r="B55" s="44"/>
      <c r="C55" s="36"/>
      <c r="D55" s="44"/>
      <c r="E55" s="55"/>
      <c r="F55" s="55"/>
      <c r="G55" s="55"/>
      <c r="H55" s="8"/>
      <c r="I55" s="53"/>
      <c r="K55" s="8"/>
      <c r="L55" s="1"/>
    </row>
    <row r="56" spans="2:12" x14ac:dyDescent="0.25">
      <c r="B56" s="44"/>
      <c r="C56" s="36"/>
      <c r="D56" s="44"/>
      <c r="E56" s="55"/>
      <c r="F56" s="55"/>
      <c r="G56" s="55"/>
      <c r="H56" s="8"/>
      <c r="I56" s="53"/>
      <c r="K56" s="8"/>
      <c r="L56" s="1"/>
    </row>
    <row r="57" spans="2:12" x14ac:dyDescent="0.25">
      <c r="B57" s="57"/>
      <c r="C57" s="36"/>
      <c r="D57" s="44"/>
      <c r="E57" s="47"/>
      <c r="F57" s="52"/>
      <c r="G57" s="55"/>
      <c r="H57" s="8"/>
      <c r="I57" s="53"/>
      <c r="K57" s="8"/>
      <c r="L57" s="1"/>
    </row>
    <row r="58" spans="2:12" x14ac:dyDescent="0.25">
      <c r="B58" s="44"/>
      <c r="C58" s="44"/>
      <c r="D58" s="44"/>
      <c r="E58" s="47"/>
      <c r="F58" s="47"/>
      <c r="G58" s="49"/>
      <c r="H58" s="8"/>
      <c r="I58" s="53"/>
      <c r="K58" s="8"/>
      <c r="L58" s="1"/>
    </row>
    <row r="59" spans="2:12" x14ac:dyDescent="0.25">
      <c r="B59" s="44"/>
      <c r="C59" s="44"/>
      <c r="D59" s="44"/>
      <c r="E59" s="44"/>
      <c r="F59" s="44"/>
      <c r="G59" s="44"/>
      <c r="L59" s="1"/>
    </row>
    <row r="60" spans="2:12" x14ac:dyDescent="0.25">
      <c r="B60" s="50"/>
      <c r="C60" s="30"/>
      <c r="D60" s="44"/>
      <c r="E60" s="44"/>
      <c r="F60" s="44"/>
      <c r="G60" s="44"/>
      <c r="L60" s="1"/>
    </row>
    <row r="61" spans="2:12" x14ac:dyDescent="0.25">
      <c r="B61" s="51"/>
      <c r="C61" s="55"/>
      <c r="D61" s="44"/>
      <c r="E61" s="44"/>
      <c r="F61" s="44"/>
      <c r="G61" s="44"/>
      <c r="L61" s="1"/>
    </row>
    <row r="62" spans="2:12" x14ac:dyDescent="0.25">
      <c r="B62" s="58"/>
      <c r="C62" s="59"/>
      <c r="D62" s="44"/>
      <c r="E62" s="44"/>
      <c r="F62" s="44"/>
      <c r="G62" s="44"/>
      <c r="L62" s="1"/>
    </row>
    <row r="63" spans="2:12" x14ac:dyDescent="0.25">
      <c r="B63" s="44"/>
      <c r="C63" s="44"/>
      <c r="D63" s="44"/>
      <c r="E63" s="44"/>
      <c r="F63" s="44"/>
      <c r="G63" s="44"/>
      <c r="I63" s="1"/>
      <c r="K63" s="1"/>
      <c r="L63" s="1"/>
    </row>
    <row r="64" spans="2:12" x14ac:dyDescent="0.25">
      <c r="B64" s="44"/>
      <c r="C64" s="44"/>
      <c r="D64" s="44"/>
      <c r="E64" s="44"/>
      <c r="F64" s="44"/>
      <c r="G64" s="44"/>
      <c r="I64" s="1"/>
      <c r="K64" s="1"/>
      <c r="L64" s="1"/>
    </row>
    <row r="65" spans="2:12" x14ac:dyDescent="0.25">
      <c r="B65" s="51"/>
      <c r="C65" s="44"/>
      <c r="D65" s="44"/>
      <c r="E65" s="44"/>
      <c r="F65" s="44"/>
      <c r="G65" s="44"/>
      <c r="I65" s="1"/>
      <c r="K65" s="1"/>
      <c r="L65" s="1"/>
    </row>
    <row r="66" spans="2:12" x14ac:dyDescent="0.25">
      <c r="B66" s="44"/>
      <c r="C66" s="44"/>
      <c r="D66" s="44"/>
      <c r="E66" s="44"/>
      <c r="F66" s="44"/>
      <c r="G66" s="44"/>
      <c r="I66" s="1"/>
      <c r="K66" s="1"/>
      <c r="L66" s="1"/>
    </row>
    <row r="67" spans="2:12" x14ac:dyDescent="0.25">
      <c r="B67" s="44"/>
      <c r="C67" s="44"/>
      <c r="D67" s="44"/>
      <c r="E67" s="44"/>
      <c r="F67" s="44"/>
      <c r="G67" s="44"/>
      <c r="I67" s="1"/>
      <c r="K67" s="1"/>
      <c r="L67" s="1"/>
    </row>
    <row r="68" spans="2:12" x14ac:dyDescent="0.25">
      <c r="E68" s="44"/>
      <c r="F68" s="44"/>
      <c r="G68" s="44"/>
      <c r="I68" s="1"/>
      <c r="K68" s="1"/>
      <c r="L68" s="1"/>
    </row>
    <row r="69" spans="2:12" x14ac:dyDescent="0.25">
      <c r="E69" s="44"/>
      <c r="F69" s="44"/>
      <c r="G69" s="44"/>
      <c r="I69" s="1"/>
      <c r="K69" s="1"/>
      <c r="L69" s="1"/>
    </row>
    <row r="70" spans="2:12" x14ac:dyDescent="0.25">
      <c r="E70" s="44"/>
      <c r="F70" s="44"/>
      <c r="G70" s="44"/>
      <c r="I70" s="1"/>
      <c r="K70" s="1"/>
      <c r="L70" s="1"/>
    </row>
    <row r="71" spans="2:12" x14ac:dyDescent="0.25">
      <c r="E71" s="44"/>
      <c r="F71" s="44"/>
      <c r="G71" s="44"/>
      <c r="I71" s="1"/>
      <c r="K71" s="1"/>
      <c r="L71" s="1"/>
    </row>
    <row r="72" spans="2:12" x14ac:dyDescent="0.25">
      <c r="E72" s="44"/>
      <c r="F72" s="44"/>
      <c r="G72" s="44"/>
      <c r="I72" s="1"/>
      <c r="K72" s="1"/>
      <c r="L72" s="1"/>
    </row>
    <row r="73" spans="2:12" x14ac:dyDescent="0.25">
      <c r="E73" s="44"/>
      <c r="F73" s="44"/>
      <c r="G73" s="44"/>
      <c r="I73" s="1"/>
      <c r="K73" s="1"/>
      <c r="L73" s="1"/>
    </row>
  </sheetData>
  <sheetProtection password="DFF6" sheet="1" objects="1" scenarios="1"/>
  <mergeCells count="18">
    <mergeCell ref="G37:M37"/>
    <mergeCell ref="C13:J13"/>
    <mergeCell ref="C22:J22"/>
    <mergeCell ref="B29:D29"/>
    <mergeCell ref="C9:J9"/>
    <mergeCell ref="B1:I1"/>
    <mergeCell ref="L2:O2"/>
    <mergeCell ref="I4:K4"/>
    <mergeCell ref="I5:K5"/>
    <mergeCell ref="I6:K6"/>
    <mergeCell ref="B30:D30"/>
    <mergeCell ref="B37:E37"/>
    <mergeCell ref="C32:D32"/>
    <mergeCell ref="E32:F32"/>
    <mergeCell ref="C33:D33"/>
    <mergeCell ref="E33:F33"/>
    <mergeCell ref="C34:D34"/>
    <mergeCell ref="E34:F34"/>
  </mergeCells>
  <dataValidations count="2">
    <dataValidation type="list" allowBlank="1" showErrorMessage="1" sqref="E31">
      <formula1>#REF!</formula1>
    </dataValidation>
    <dataValidation type="list" allowBlank="1" showErrorMessage="1" sqref="E29:E30">
      <formula1>$B$41:$B$42</formula1>
    </dataValidation>
  </dataValidations>
  <printOptions gridLines="1"/>
  <pageMargins left="0.75" right="0.75" top="1" bottom="1" header="0.5" footer="0.5"/>
  <pageSetup scale="9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62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D1"/>
    </sheetView>
  </sheetViews>
  <sheetFormatPr defaultColWidth="8.88671875" defaultRowHeight="13.2" x14ac:dyDescent="0.25"/>
  <cols>
    <col min="1" max="1" width="42.33203125" style="1" customWidth="1"/>
    <col min="2" max="2" width="16.88671875" style="2" customWidth="1"/>
    <col min="3" max="3" width="17.6640625" style="2" customWidth="1"/>
    <col min="4" max="5" width="17.33203125" style="1" customWidth="1"/>
    <col min="6" max="6" width="17.6640625" style="1" customWidth="1"/>
    <col min="7" max="7" width="17.6640625" style="60" customWidth="1"/>
    <col min="8" max="8" width="13.88671875" style="60" customWidth="1"/>
    <col min="9" max="10" width="14.21875" style="60" customWidth="1"/>
    <col min="11" max="14" width="14.21875" style="2" customWidth="1"/>
    <col min="15" max="15" width="17.44140625" style="2" customWidth="1"/>
    <col min="16" max="16" width="14.6640625" style="2" customWidth="1"/>
    <col min="17" max="17" width="10.5546875" style="1" hidden="1" customWidth="1"/>
    <col min="18" max="26" width="9.109375" style="1" hidden="1" customWidth="1"/>
    <col min="27" max="33" width="9.109375" style="42" hidden="1" customWidth="1"/>
    <col min="34" max="38" width="8.88671875" style="1" hidden="1" customWidth="1"/>
    <col min="39" max="39" width="36.5546875" style="1" hidden="1" customWidth="1"/>
    <col min="40" max="40" width="8.88671875" style="61" hidden="1" customWidth="1"/>
    <col min="41" max="16384" width="8.88671875" style="1"/>
  </cols>
  <sheetData>
    <row r="1" spans="1:40" ht="18.75" customHeight="1" x14ac:dyDescent="0.3">
      <c r="A1" s="260" t="s">
        <v>93</v>
      </c>
      <c r="B1" s="260"/>
      <c r="C1" s="260"/>
      <c r="D1" s="260"/>
      <c r="E1" s="4"/>
      <c r="G1" s="1"/>
      <c r="H1" s="1"/>
      <c r="I1" s="1"/>
      <c r="J1" s="1"/>
      <c r="K1" s="1"/>
      <c r="L1" s="1"/>
      <c r="M1" s="1"/>
      <c r="N1" s="1"/>
      <c r="O1" s="1"/>
      <c r="P1" s="1"/>
      <c r="AA1" s="1"/>
      <c r="AB1" s="1"/>
      <c r="AC1" s="1"/>
      <c r="AD1" s="1"/>
      <c r="AE1" s="1"/>
      <c r="AF1" s="1"/>
      <c r="AG1" s="1"/>
    </row>
    <row r="2" spans="1:40" ht="18" customHeight="1" x14ac:dyDescent="0.3">
      <c r="A2" s="4"/>
      <c r="B2" s="62"/>
      <c r="C2" s="62"/>
      <c r="D2" s="5"/>
      <c r="E2" s="5"/>
      <c r="G2" s="1"/>
      <c r="H2" s="1"/>
      <c r="I2" s="1"/>
      <c r="J2" s="1"/>
      <c r="K2" s="1"/>
      <c r="L2" s="1"/>
      <c r="M2" s="1"/>
      <c r="N2" s="1"/>
      <c r="O2" s="1"/>
      <c r="P2" s="1"/>
      <c r="AA2" s="1"/>
      <c r="AB2" s="1"/>
      <c r="AC2" s="1"/>
      <c r="AD2" s="1"/>
      <c r="AE2" s="1"/>
      <c r="AF2" s="1"/>
      <c r="AG2" s="1"/>
    </row>
    <row r="3" spans="1:40" s="8" customFormat="1" ht="18.75" customHeight="1" thickBot="1" x14ac:dyDescent="0.35">
      <c r="A3" s="66" t="s">
        <v>29</v>
      </c>
      <c r="B3" s="53"/>
      <c r="C3" s="53"/>
      <c r="F3" s="49"/>
      <c r="G3" s="67"/>
      <c r="H3" s="63"/>
      <c r="I3" s="63"/>
      <c r="J3" s="63"/>
      <c r="K3" s="53"/>
      <c r="L3" s="53"/>
      <c r="M3" s="53"/>
      <c r="N3" s="53"/>
      <c r="O3" s="5"/>
      <c r="P3" s="39"/>
      <c r="AA3" s="64"/>
      <c r="AB3" s="64"/>
      <c r="AC3" s="64"/>
      <c r="AD3" s="64"/>
      <c r="AE3" s="64"/>
      <c r="AF3" s="64"/>
      <c r="AG3" s="64"/>
      <c r="AN3" s="65"/>
    </row>
    <row r="4" spans="1:40" s="68" customFormat="1" ht="25.5" customHeight="1" x14ac:dyDescent="0.25">
      <c r="A4" s="278"/>
      <c r="B4" s="72" t="s">
        <v>30</v>
      </c>
      <c r="C4" s="72" t="s">
        <v>31</v>
      </c>
      <c r="D4" s="72" t="s">
        <v>32</v>
      </c>
      <c r="E4" s="280" t="s">
        <v>33</v>
      </c>
      <c r="F4" s="283" t="s">
        <v>37</v>
      </c>
      <c r="G4" s="280" t="s">
        <v>38</v>
      </c>
      <c r="H4" s="285" t="s">
        <v>39</v>
      </c>
      <c r="I4" s="273" t="s">
        <v>95</v>
      </c>
      <c r="J4" s="274"/>
      <c r="K4" s="282"/>
      <c r="L4" s="273" t="s">
        <v>100</v>
      </c>
      <c r="M4" s="274"/>
      <c r="N4" s="275"/>
      <c r="O4" s="276" t="s">
        <v>34</v>
      </c>
      <c r="P4" s="69"/>
      <c r="Q4" s="73"/>
      <c r="R4" s="68" t="s">
        <v>35</v>
      </c>
      <c r="AA4" s="70"/>
      <c r="AB4" s="70"/>
      <c r="AC4" s="70"/>
      <c r="AD4" s="70"/>
      <c r="AE4" s="70"/>
      <c r="AF4" s="70"/>
      <c r="AG4" s="70"/>
      <c r="AN4" s="71"/>
    </row>
    <row r="5" spans="1:40" s="68" customFormat="1" ht="48.6" customHeight="1" x14ac:dyDescent="0.25">
      <c r="A5" s="279"/>
      <c r="B5" s="74" t="s">
        <v>36</v>
      </c>
      <c r="C5" s="74" t="s">
        <v>36</v>
      </c>
      <c r="D5" s="74" t="s">
        <v>36</v>
      </c>
      <c r="E5" s="281"/>
      <c r="F5" s="284"/>
      <c r="G5" s="281"/>
      <c r="H5" s="286"/>
      <c r="I5" s="236" t="s">
        <v>96</v>
      </c>
      <c r="J5" s="75" t="s">
        <v>40</v>
      </c>
      <c r="K5" s="237" t="s">
        <v>94</v>
      </c>
      <c r="L5" s="231" t="s">
        <v>99</v>
      </c>
      <c r="M5" s="227" t="s">
        <v>101</v>
      </c>
      <c r="N5" s="75" t="s">
        <v>102</v>
      </c>
      <c r="O5" s="277"/>
      <c r="P5" s="76"/>
      <c r="Q5" s="77"/>
      <c r="R5" s="78" t="s">
        <v>41</v>
      </c>
      <c r="S5" s="78" t="s">
        <v>42</v>
      </c>
      <c r="T5" s="79" t="s">
        <v>43</v>
      </c>
      <c r="U5" s="80" t="s">
        <v>44</v>
      </c>
      <c r="V5" s="78" t="s">
        <v>45</v>
      </c>
      <c r="W5" s="81" t="s">
        <v>46</v>
      </c>
      <c r="X5" s="81" t="s">
        <v>47</v>
      </c>
      <c r="Y5" s="79" t="s">
        <v>48</v>
      </c>
      <c r="Z5" s="79" t="s">
        <v>49</v>
      </c>
      <c r="AA5" s="79" t="s">
        <v>50</v>
      </c>
      <c r="AB5" s="80" t="s">
        <v>51</v>
      </c>
      <c r="AC5" s="80" t="s">
        <v>52</v>
      </c>
      <c r="AD5" s="82" t="s">
        <v>53</v>
      </c>
      <c r="AE5" s="82" t="s">
        <v>54</v>
      </c>
      <c r="AF5" s="82" t="s">
        <v>55</v>
      </c>
      <c r="AG5" s="82" t="s">
        <v>56</v>
      </c>
      <c r="AH5" s="82" t="s">
        <v>57</v>
      </c>
      <c r="AI5" s="78" t="s">
        <v>58</v>
      </c>
      <c r="AJ5" s="78" t="s">
        <v>59</v>
      </c>
      <c r="AK5" s="78" t="s">
        <v>60</v>
      </c>
      <c r="AM5" s="68" t="s">
        <v>61</v>
      </c>
      <c r="AN5" s="71"/>
    </row>
    <row r="6" spans="1:40" ht="19.5" customHeight="1" x14ac:dyDescent="0.25">
      <c r="A6" s="83" t="str">
        <f t="shared" ref="A6:A19" si="0">A46</f>
        <v>Bioretention - Enhanced</v>
      </c>
      <c r="B6" s="84"/>
      <c r="C6" s="84"/>
      <c r="D6" s="84"/>
      <c r="E6" s="85"/>
      <c r="F6" s="86">
        <f>IF('Site Data'!$E$29="No",3630*($B6*'Site Data'!$M$24+$C6*'Site Data'!$M$25+$D6*'Site Data'!$M$26),1.5/0.95*3630*($B6*'Site Data'!$M$24+$C6*'Site Data'!$M$25+$D6*'Site Data'!$M$26))</f>
        <v>0</v>
      </c>
      <c r="G6" s="87">
        <f t="shared" ref="G6:G24" si="1">HLOOKUP(A6,$R$5:$AK$27,23,FALSE)</f>
        <v>0</v>
      </c>
      <c r="H6" s="235">
        <f>IF(E6="",0,MIN(F6+G6,E6))</f>
        <v>0</v>
      </c>
      <c r="I6" s="238">
        <v>1</v>
      </c>
      <c r="J6" s="87">
        <f>MIN(E6*I6,H6)</f>
        <v>0</v>
      </c>
      <c r="K6" s="239">
        <f t="shared" ref="K6:K24" si="2">F6+G6-J6</f>
        <v>0</v>
      </c>
      <c r="L6" s="232">
        <v>1</v>
      </c>
      <c r="M6" s="228">
        <f>MIN(E6*L6*0.004,H6*0.004)</f>
        <v>0</v>
      </c>
      <c r="N6" s="87">
        <f>F6*0.004+G6*0.004-M6</f>
        <v>0</v>
      </c>
      <c r="O6" s="88"/>
      <c r="Q6" s="89"/>
      <c r="R6" s="90">
        <f t="shared" ref="R6:AA15" si="3">IF($O6=R$5,$K6,0)</f>
        <v>0</v>
      </c>
      <c r="S6" s="90">
        <f t="shared" si="3"/>
        <v>0</v>
      </c>
      <c r="T6" s="90">
        <f t="shared" si="3"/>
        <v>0</v>
      </c>
      <c r="U6" s="90">
        <f t="shared" si="3"/>
        <v>0</v>
      </c>
      <c r="V6" s="90">
        <f t="shared" si="3"/>
        <v>0</v>
      </c>
      <c r="W6" s="90">
        <f t="shared" si="3"/>
        <v>0</v>
      </c>
      <c r="X6" s="90">
        <f t="shared" si="3"/>
        <v>0</v>
      </c>
      <c r="Y6" s="90">
        <f t="shared" si="3"/>
        <v>0</v>
      </c>
      <c r="Z6" s="90">
        <f t="shared" si="3"/>
        <v>0</v>
      </c>
      <c r="AA6" s="90">
        <f t="shared" si="3"/>
        <v>0</v>
      </c>
      <c r="AB6" s="90">
        <f t="shared" ref="AB6:AK15" si="4">IF($O6=AB$5,$K6,0)</f>
        <v>0</v>
      </c>
      <c r="AC6" s="90">
        <f t="shared" si="4"/>
        <v>0</v>
      </c>
      <c r="AD6" s="90">
        <f t="shared" si="4"/>
        <v>0</v>
      </c>
      <c r="AE6" s="90">
        <f t="shared" si="4"/>
        <v>0</v>
      </c>
      <c r="AF6" s="90">
        <f t="shared" si="4"/>
        <v>0</v>
      </c>
      <c r="AG6" s="90">
        <f t="shared" si="4"/>
        <v>0</v>
      </c>
      <c r="AH6" s="90">
        <f t="shared" si="4"/>
        <v>0</v>
      </c>
      <c r="AI6" s="90">
        <f t="shared" si="4"/>
        <v>0</v>
      </c>
      <c r="AJ6" s="90">
        <f t="shared" si="4"/>
        <v>0</v>
      </c>
      <c r="AK6" s="90">
        <f t="shared" si="4"/>
        <v>0</v>
      </c>
      <c r="AM6" s="83" t="s">
        <v>41</v>
      </c>
      <c r="AN6" s="61">
        <v>1</v>
      </c>
    </row>
    <row r="7" spans="1:40" ht="19.5" customHeight="1" x14ac:dyDescent="0.25">
      <c r="A7" s="83" t="str">
        <f t="shared" si="0"/>
        <v>Bioretention - Standard</v>
      </c>
      <c r="B7" s="84"/>
      <c r="C7" s="84"/>
      <c r="D7" s="84"/>
      <c r="E7" s="85"/>
      <c r="F7" s="86">
        <f>IF('Site Data'!$E$29="No",3630*($B7*'Site Data'!$M$24+$C7*'Site Data'!$M$25+$D7*'Site Data'!$M$26),1.5/0.95*3630*($B7*'Site Data'!$M$24+$C7*'Site Data'!$M$25+$D7*'Site Data'!$M$26))</f>
        <v>0</v>
      </c>
      <c r="G7" s="87">
        <f t="shared" si="1"/>
        <v>0</v>
      </c>
      <c r="H7" s="235">
        <f t="shared" ref="H7:H24" si="5">IF(E7="",0,MIN(F7+G7,E7))</f>
        <v>0</v>
      </c>
      <c r="I7" s="238">
        <v>0.6</v>
      </c>
      <c r="J7" s="87">
        <f t="shared" ref="J7:J24" si="6">MIN(E7*I7,H7)</f>
        <v>0</v>
      </c>
      <c r="K7" s="239">
        <f t="shared" si="2"/>
        <v>0</v>
      </c>
      <c r="L7" s="232">
        <v>0.85</v>
      </c>
      <c r="M7" s="228">
        <f t="shared" ref="M7:M24" si="7">MIN(E7*L7*0.004,H7*0.004)</f>
        <v>0</v>
      </c>
      <c r="N7" s="87">
        <f t="shared" ref="N7:N24" si="8">F7*0.004+G7*0.004-M7</f>
        <v>0</v>
      </c>
      <c r="O7" s="88"/>
      <c r="Q7" s="89"/>
      <c r="R7" s="90">
        <f t="shared" si="3"/>
        <v>0</v>
      </c>
      <c r="S7" s="90">
        <f t="shared" si="3"/>
        <v>0</v>
      </c>
      <c r="T7" s="90">
        <f t="shared" si="3"/>
        <v>0</v>
      </c>
      <c r="U7" s="90">
        <f t="shared" si="3"/>
        <v>0</v>
      </c>
      <c r="V7" s="90">
        <f t="shared" si="3"/>
        <v>0</v>
      </c>
      <c r="W7" s="90">
        <f t="shared" si="3"/>
        <v>0</v>
      </c>
      <c r="X7" s="90">
        <f t="shared" si="3"/>
        <v>0</v>
      </c>
      <c r="Y7" s="90">
        <f t="shared" si="3"/>
        <v>0</v>
      </c>
      <c r="Z7" s="90">
        <f t="shared" si="3"/>
        <v>0</v>
      </c>
      <c r="AA7" s="90">
        <f t="shared" si="3"/>
        <v>0</v>
      </c>
      <c r="AB7" s="90">
        <f t="shared" si="4"/>
        <v>0</v>
      </c>
      <c r="AC7" s="90">
        <f t="shared" si="4"/>
        <v>0</v>
      </c>
      <c r="AD7" s="90">
        <f t="shared" si="4"/>
        <v>0</v>
      </c>
      <c r="AE7" s="90">
        <f t="shared" si="4"/>
        <v>0</v>
      </c>
      <c r="AF7" s="90">
        <f t="shared" si="4"/>
        <v>0</v>
      </c>
      <c r="AG7" s="90">
        <f t="shared" si="4"/>
        <v>0</v>
      </c>
      <c r="AH7" s="90">
        <f t="shared" si="4"/>
        <v>0</v>
      </c>
      <c r="AI7" s="90">
        <f t="shared" si="4"/>
        <v>0</v>
      </c>
      <c r="AJ7" s="90">
        <f t="shared" si="4"/>
        <v>0</v>
      </c>
      <c r="AK7" s="90">
        <f t="shared" si="4"/>
        <v>0</v>
      </c>
      <c r="AM7" s="83" t="s">
        <v>42</v>
      </c>
      <c r="AN7" s="61">
        <v>0.6</v>
      </c>
    </row>
    <row r="8" spans="1:40" ht="19.5" customHeight="1" x14ac:dyDescent="0.25">
      <c r="A8" s="83" t="str">
        <f t="shared" si="0"/>
        <v>Permeable Pavement - Infiltration</v>
      </c>
      <c r="B8" s="84"/>
      <c r="C8" s="84"/>
      <c r="D8" s="84"/>
      <c r="E8" s="85"/>
      <c r="F8" s="86">
        <f>IF('Site Data'!$E$29="No",3630*($B8*'Site Data'!$M$24+$C8*'Site Data'!$M$25+$D8*'Site Data'!$M$26),1.5/0.95*3630*($B8*'Site Data'!$M$24+$C8*'Site Data'!$M$25+$D8*'Site Data'!$M$26))</f>
        <v>0</v>
      </c>
      <c r="G8" s="87">
        <f t="shared" si="1"/>
        <v>0</v>
      </c>
      <c r="H8" s="235">
        <f t="shared" si="5"/>
        <v>0</v>
      </c>
      <c r="I8" s="238">
        <v>1</v>
      </c>
      <c r="J8" s="87">
        <f t="shared" si="6"/>
        <v>0</v>
      </c>
      <c r="K8" s="239">
        <f t="shared" si="2"/>
        <v>0</v>
      </c>
      <c r="L8" s="232">
        <v>1</v>
      </c>
      <c r="M8" s="228">
        <f t="shared" si="7"/>
        <v>0</v>
      </c>
      <c r="N8" s="87">
        <f t="shared" si="8"/>
        <v>0</v>
      </c>
      <c r="O8" s="88"/>
      <c r="Q8" s="89"/>
      <c r="R8" s="90">
        <f t="shared" si="3"/>
        <v>0</v>
      </c>
      <c r="S8" s="90">
        <f t="shared" si="3"/>
        <v>0</v>
      </c>
      <c r="T8" s="90">
        <f t="shared" si="3"/>
        <v>0</v>
      </c>
      <c r="U8" s="90">
        <f t="shared" si="3"/>
        <v>0</v>
      </c>
      <c r="V8" s="90">
        <f t="shared" si="3"/>
        <v>0</v>
      </c>
      <c r="W8" s="90">
        <f t="shared" si="3"/>
        <v>0</v>
      </c>
      <c r="X8" s="90">
        <f t="shared" si="3"/>
        <v>0</v>
      </c>
      <c r="Y8" s="90">
        <f t="shared" si="3"/>
        <v>0</v>
      </c>
      <c r="Z8" s="90">
        <f t="shared" si="3"/>
        <v>0</v>
      </c>
      <c r="AA8" s="90">
        <f t="shared" si="3"/>
        <v>0</v>
      </c>
      <c r="AB8" s="90">
        <f t="shared" si="4"/>
        <v>0</v>
      </c>
      <c r="AC8" s="90">
        <f t="shared" si="4"/>
        <v>0</v>
      </c>
      <c r="AD8" s="90">
        <f t="shared" si="4"/>
        <v>0</v>
      </c>
      <c r="AE8" s="90">
        <f t="shared" si="4"/>
        <v>0</v>
      </c>
      <c r="AF8" s="90">
        <f t="shared" si="4"/>
        <v>0</v>
      </c>
      <c r="AG8" s="90">
        <f t="shared" si="4"/>
        <v>0</v>
      </c>
      <c r="AH8" s="90">
        <f t="shared" si="4"/>
        <v>0</v>
      </c>
      <c r="AI8" s="90">
        <f t="shared" si="4"/>
        <v>0</v>
      </c>
      <c r="AJ8" s="90">
        <f t="shared" si="4"/>
        <v>0</v>
      </c>
      <c r="AK8" s="90">
        <f t="shared" si="4"/>
        <v>0</v>
      </c>
      <c r="AM8" s="83" t="s">
        <v>43</v>
      </c>
      <c r="AN8" s="61">
        <v>1</v>
      </c>
    </row>
    <row r="9" spans="1:40" ht="19.5" customHeight="1" x14ac:dyDescent="0.25">
      <c r="A9" s="83" t="str">
        <f t="shared" si="0"/>
        <v>Permeable Pavement - Standard</v>
      </c>
      <c r="B9" s="84"/>
      <c r="C9" s="84"/>
      <c r="D9" s="84"/>
      <c r="E9" s="85"/>
      <c r="F9" s="86">
        <f>IF('Site Data'!$E$29="No",3630*($B9*'Site Data'!$M$24+$C9*'Site Data'!$M$25+$D9*'Site Data'!$M$26),1.5/0.95*3630*($B9*'Site Data'!$M$24+$C9*'Site Data'!$M$25+$D9*'Site Data'!$M$26))</f>
        <v>0</v>
      </c>
      <c r="G9" s="87">
        <f t="shared" si="1"/>
        <v>0</v>
      </c>
      <c r="H9" s="235">
        <f t="shared" si="5"/>
        <v>0</v>
      </c>
      <c r="I9" s="238">
        <v>0.5</v>
      </c>
      <c r="J9" s="87">
        <f t="shared" si="6"/>
        <v>0</v>
      </c>
      <c r="K9" s="239">
        <f t="shared" si="2"/>
        <v>0</v>
      </c>
      <c r="L9" s="232">
        <v>0.8</v>
      </c>
      <c r="M9" s="228">
        <f t="shared" si="7"/>
        <v>0</v>
      </c>
      <c r="N9" s="87">
        <f t="shared" si="8"/>
        <v>0</v>
      </c>
      <c r="O9" s="88"/>
      <c r="Q9" s="89"/>
      <c r="R9" s="90">
        <f t="shared" si="3"/>
        <v>0</v>
      </c>
      <c r="S9" s="90">
        <f t="shared" si="3"/>
        <v>0</v>
      </c>
      <c r="T9" s="90">
        <f t="shared" si="3"/>
        <v>0</v>
      </c>
      <c r="U9" s="90">
        <f t="shared" si="3"/>
        <v>0</v>
      </c>
      <c r="V9" s="90">
        <f t="shared" si="3"/>
        <v>0</v>
      </c>
      <c r="W9" s="90">
        <f t="shared" si="3"/>
        <v>0</v>
      </c>
      <c r="X9" s="90">
        <f t="shared" si="3"/>
        <v>0</v>
      </c>
      <c r="Y9" s="90">
        <f t="shared" si="3"/>
        <v>0</v>
      </c>
      <c r="Z9" s="90">
        <f t="shared" si="3"/>
        <v>0</v>
      </c>
      <c r="AA9" s="90">
        <f t="shared" si="3"/>
        <v>0</v>
      </c>
      <c r="AB9" s="90">
        <f t="shared" si="4"/>
        <v>0</v>
      </c>
      <c r="AC9" s="90">
        <f t="shared" si="4"/>
        <v>0</v>
      </c>
      <c r="AD9" s="90">
        <f t="shared" si="4"/>
        <v>0</v>
      </c>
      <c r="AE9" s="90">
        <f t="shared" si="4"/>
        <v>0</v>
      </c>
      <c r="AF9" s="90">
        <f t="shared" si="4"/>
        <v>0</v>
      </c>
      <c r="AG9" s="90">
        <f t="shared" si="4"/>
        <v>0</v>
      </c>
      <c r="AH9" s="90">
        <f t="shared" si="4"/>
        <v>0</v>
      </c>
      <c r="AI9" s="90">
        <f t="shared" si="4"/>
        <v>0</v>
      </c>
      <c r="AJ9" s="90">
        <f t="shared" si="4"/>
        <v>0</v>
      </c>
      <c r="AK9" s="90">
        <f t="shared" si="4"/>
        <v>0</v>
      </c>
      <c r="AM9" s="83" t="s">
        <v>44</v>
      </c>
      <c r="AN9" s="61">
        <v>0.5</v>
      </c>
    </row>
    <row r="10" spans="1:40" ht="19.5" customHeight="1" x14ac:dyDescent="0.25">
      <c r="A10" s="83" t="str">
        <f t="shared" si="0"/>
        <v>Infiltration</v>
      </c>
      <c r="B10" s="84"/>
      <c r="C10" s="84"/>
      <c r="D10" s="84"/>
      <c r="E10" s="85"/>
      <c r="F10" s="86">
        <f>IF('Site Data'!$E$29="No",3630*($B10*'Site Data'!$M$24+$C10*'Site Data'!$M$25+$D10*'Site Data'!$M$26),1.5/0.95*3630*($B10*'Site Data'!$M$24+$C10*'Site Data'!$M$25+$D10*'Site Data'!$M$26))</f>
        <v>0</v>
      </c>
      <c r="G10" s="87">
        <f t="shared" si="1"/>
        <v>0</v>
      </c>
      <c r="H10" s="235">
        <f t="shared" si="5"/>
        <v>0</v>
      </c>
      <c r="I10" s="238">
        <v>1</v>
      </c>
      <c r="J10" s="87">
        <f t="shared" si="6"/>
        <v>0</v>
      </c>
      <c r="K10" s="239">
        <f t="shared" si="2"/>
        <v>0</v>
      </c>
      <c r="L10" s="232">
        <v>1</v>
      </c>
      <c r="M10" s="228">
        <f t="shared" si="7"/>
        <v>0</v>
      </c>
      <c r="N10" s="87">
        <f t="shared" si="8"/>
        <v>0</v>
      </c>
      <c r="O10" s="88"/>
      <c r="Q10" s="89"/>
      <c r="R10" s="90">
        <f t="shared" si="3"/>
        <v>0</v>
      </c>
      <c r="S10" s="90">
        <f t="shared" si="3"/>
        <v>0</v>
      </c>
      <c r="T10" s="90">
        <f t="shared" si="3"/>
        <v>0</v>
      </c>
      <c r="U10" s="90">
        <f t="shared" si="3"/>
        <v>0</v>
      </c>
      <c r="V10" s="90">
        <f t="shared" si="3"/>
        <v>0</v>
      </c>
      <c r="W10" s="90">
        <f t="shared" si="3"/>
        <v>0</v>
      </c>
      <c r="X10" s="90">
        <f t="shared" si="3"/>
        <v>0</v>
      </c>
      <c r="Y10" s="90">
        <f t="shared" si="3"/>
        <v>0</v>
      </c>
      <c r="Z10" s="90">
        <f t="shared" si="3"/>
        <v>0</v>
      </c>
      <c r="AA10" s="90">
        <f t="shared" si="3"/>
        <v>0</v>
      </c>
      <c r="AB10" s="90">
        <f t="shared" si="4"/>
        <v>0</v>
      </c>
      <c r="AC10" s="90">
        <f t="shared" si="4"/>
        <v>0</v>
      </c>
      <c r="AD10" s="90">
        <f t="shared" si="4"/>
        <v>0</v>
      </c>
      <c r="AE10" s="90">
        <f t="shared" si="4"/>
        <v>0</v>
      </c>
      <c r="AF10" s="90">
        <f t="shared" si="4"/>
        <v>0</v>
      </c>
      <c r="AG10" s="90">
        <f t="shared" si="4"/>
        <v>0</v>
      </c>
      <c r="AH10" s="90">
        <f t="shared" si="4"/>
        <v>0</v>
      </c>
      <c r="AI10" s="90">
        <f t="shared" si="4"/>
        <v>0</v>
      </c>
      <c r="AJ10" s="90">
        <f t="shared" si="4"/>
        <v>0</v>
      </c>
      <c r="AK10" s="90">
        <f t="shared" si="4"/>
        <v>0</v>
      </c>
      <c r="AM10" s="83" t="s">
        <v>45</v>
      </c>
      <c r="AN10" s="61">
        <v>1</v>
      </c>
    </row>
    <row r="11" spans="1:40" ht="19.5" customHeight="1" x14ac:dyDescent="0.25">
      <c r="A11" s="83" t="str">
        <f t="shared" si="0"/>
        <v>Green Roof</v>
      </c>
      <c r="B11" s="84"/>
      <c r="C11" s="84"/>
      <c r="D11" s="84"/>
      <c r="E11" s="85"/>
      <c r="F11" s="86">
        <f>IF('Site Data'!$E$29="No",3630*($B11*'Site Data'!$M$24+$C11*'Site Data'!$M$25+$D11*'Site Data'!$M$26),1.5/0.95*3630*($B11*'Site Data'!$M$24+$C11*'Site Data'!$M$25+$D11*'Site Data'!$M$26))</f>
        <v>0</v>
      </c>
      <c r="G11" s="87">
        <f t="shared" si="1"/>
        <v>0</v>
      </c>
      <c r="H11" s="235">
        <f t="shared" si="5"/>
        <v>0</v>
      </c>
      <c r="I11" s="238">
        <v>1</v>
      </c>
      <c r="J11" s="87">
        <f t="shared" si="6"/>
        <v>0</v>
      </c>
      <c r="K11" s="239">
        <f t="shared" si="2"/>
        <v>0</v>
      </c>
      <c r="L11" s="232">
        <v>0.8</v>
      </c>
      <c r="M11" s="228">
        <f t="shared" si="7"/>
        <v>0</v>
      </c>
      <c r="N11" s="87">
        <f t="shared" si="8"/>
        <v>0</v>
      </c>
      <c r="O11" s="88"/>
      <c r="Q11" s="89"/>
      <c r="R11" s="90">
        <f t="shared" si="3"/>
        <v>0</v>
      </c>
      <c r="S11" s="90">
        <f t="shared" si="3"/>
        <v>0</v>
      </c>
      <c r="T11" s="90">
        <f t="shared" si="3"/>
        <v>0</v>
      </c>
      <c r="U11" s="90">
        <f t="shared" si="3"/>
        <v>0</v>
      </c>
      <c r="V11" s="90">
        <f t="shared" si="3"/>
        <v>0</v>
      </c>
      <c r="W11" s="90">
        <f t="shared" si="3"/>
        <v>0</v>
      </c>
      <c r="X11" s="90">
        <f t="shared" si="3"/>
        <v>0</v>
      </c>
      <c r="Y11" s="90">
        <f t="shared" si="3"/>
        <v>0</v>
      </c>
      <c r="Z11" s="90">
        <f t="shared" si="3"/>
        <v>0</v>
      </c>
      <c r="AA11" s="90">
        <f t="shared" si="3"/>
        <v>0</v>
      </c>
      <c r="AB11" s="90">
        <f t="shared" si="4"/>
        <v>0</v>
      </c>
      <c r="AC11" s="90">
        <f t="shared" si="4"/>
        <v>0</v>
      </c>
      <c r="AD11" s="90">
        <f t="shared" si="4"/>
        <v>0</v>
      </c>
      <c r="AE11" s="90">
        <f t="shared" si="4"/>
        <v>0</v>
      </c>
      <c r="AF11" s="90">
        <f t="shared" si="4"/>
        <v>0</v>
      </c>
      <c r="AG11" s="90">
        <f t="shared" si="4"/>
        <v>0</v>
      </c>
      <c r="AH11" s="90">
        <f t="shared" si="4"/>
        <v>0</v>
      </c>
      <c r="AI11" s="90">
        <f t="shared" si="4"/>
        <v>0</v>
      </c>
      <c r="AJ11" s="90">
        <f t="shared" si="4"/>
        <v>0</v>
      </c>
      <c r="AK11" s="90">
        <f t="shared" si="4"/>
        <v>0</v>
      </c>
      <c r="AM11" s="83" t="s">
        <v>46</v>
      </c>
      <c r="AN11" s="61">
        <v>1</v>
      </c>
    </row>
    <row r="12" spans="1:40" ht="19.5" customHeight="1" x14ac:dyDescent="0.25">
      <c r="A12" s="83" t="str">
        <f t="shared" si="0"/>
        <v>Rainwater Harvesting</v>
      </c>
      <c r="B12" s="84"/>
      <c r="C12" s="84"/>
      <c r="D12" s="84"/>
      <c r="E12" s="85"/>
      <c r="F12" s="86">
        <f>IF('Site Data'!$E$29="No",3630*($B12*'Site Data'!$M$24+$C12*'Site Data'!$M$25+$D12*'Site Data'!$M$26),1.5/0.95*3630*($B12*'Site Data'!$M$24+$C12*'Site Data'!$M$25+$D12*'Site Data'!$M$26))</f>
        <v>0</v>
      </c>
      <c r="G12" s="87">
        <f t="shared" si="1"/>
        <v>0</v>
      </c>
      <c r="H12" s="235">
        <f t="shared" si="5"/>
        <v>0</v>
      </c>
      <c r="I12" s="238">
        <v>1</v>
      </c>
      <c r="J12" s="87">
        <f t="shared" si="6"/>
        <v>0</v>
      </c>
      <c r="K12" s="239">
        <f t="shared" si="2"/>
        <v>0</v>
      </c>
      <c r="L12" s="232">
        <v>1</v>
      </c>
      <c r="M12" s="228">
        <f t="shared" si="7"/>
        <v>0</v>
      </c>
      <c r="N12" s="87">
        <f t="shared" si="8"/>
        <v>0</v>
      </c>
      <c r="O12" s="88"/>
      <c r="Q12" s="89"/>
      <c r="R12" s="90">
        <f t="shared" si="3"/>
        <v>0</v>
      </c>
      <c r="S12" s="90">
        <f t="shared" si="3"/>
        <v>0</v>
      </c>
      <c r="T12" s="90">
        <f t="shared" si="3"/>
        <v>0</v>
      </c>
      <c r="U12" s="90">
        <f t="shared" si="3"/>
        <v>0</v>
      </c>
      <c r="V12" s="90">
        <f t="shared" si="3"/>
        <v>0</v>
      </c>
      <c r="W12" s="90">
        <f t="shared" si="3"/>
        <v>0</v>
      </c>
      <c r="X12" s="90">
        <f t="shared" si="3"/>
        <v>0</v>
      </c>
      <c r="Y12" s="90">
        <f t="shared" si="3"/>
        <v>0</v>
      </c>
      <c r="Z12" s="90">
        <f t="shared" si="3"/>
        <v>0</v>
      </c>
      <c r="AA12" s="90">
        <f t="shared" si="3"/>
        <v>0</v>
      </c>
      <c r="AB12" s="90">
        <f t="shared" si="4"/>
        <v>0</v>
      </c>
      <c r="AC12" s="90">
        <f t="shared" si="4"/>
        <v>0</v>
      </c>
      <c r="AD12" s="90">
        <f t="shared" si="4"/>
        <v>0</v>
      </c>
      <c r="AE12" s="90">
        <f t="shared" si="4"/>
        <v>0</v>
      </c>
      <c r="AF12" s="90">
        <f t="shared" si="4"/>
        <v>0</v>
      </c>
      <c r="AG12" s="90">
        <f t="shared" si="4"/>
        <v>0</v>
      </c>
      <c r="AH12" s="90">
        <f t="shared" si="4"/>
        <v>0</v>
      </c>
      <c r="AI12" s="90">
        <f t="shared" si="4"/>
        <v>0</v>
      </c>
      <c r="AJ12" s="90">
        <f t="shared" si="4"/>
        <v>0</v>
      </c>
      <c r="AK12" s="90">
        <f t="shared" si="4"/>
        <v>0</v>
      </c>
      <c r="AM12" s="83" t="s">
        <v>47</v>
      </c>
      <c r="AN12" s="61">
        <v>1</v>
      </c>
    </row>
    <row r="13" spans="1:40" ht="19.5" customHeight="1" x14ac:dyDescent="0.25">
      <c r="A13" s="83" t="str">
        <f t="shared" si="0"/>
        <v>Disconnection to A/B or Amended Soils</v>
      </c>
      <c r="B13" s="84"/>
      <c r="C13" s="84"/>
      <c r="D13" s="84"/>
      <c r="E13" s="85"/>
      <c r="F13" s="86">
        <f>IF('Site Data'!$E$29="No",3630*($B13*'Site Data'!$M$24+$C13*'Site Data'!$M$25+$D13*'Site Data'!$M$26),1.5/0.95*3630*($B13*'Site Data'!$M$24+$C13*'Site Data'!$M$25+$D13*'Site Data'!$M$26))</f>
        <v>0</v>
      </c>
      <c r="G13" s="87">
        <f t="shared" si="1"/>
        <v>0</v>
      </c>
      <c r="H13" s="235">
        <f t="shared" si="5"/>
        <v>0</v>
      </c>
      <c r="I13" s="238">
        <v>0.5</v>
      </c>
      <c r="J13" s="87">
        <f t="shared" si="6"/>
        <v>0</v>
      </c>
      <c r="K13" s="239">
        <f t="shared" si="2"/>
        <v>0</v>
      </c>
      <c r="L13" s="232">
        <v>0.8</v>
      </c>
      <c r="M13" s="228">
        <f t="shared" si="7"/>
        <v>0</v>
      </c>
      <c r="N13" s="87">
        <f t="shared" si="8"/>
        <v>0</v>
      </c>
      <c r="O13" s="88"/>
      <c r="Q13" s="89"/>
      <c r="R13" s="90">
        <f t="shared" si="3"/>
        <v>0</v>
      </c>
      <c r="S13" s="90">
        <f t="shared" si="3"/>
        <v>0</v>
      </c>
      <c r="T13" s="90">
        <f t="shared" si="3"/>
        <v>0</v>
      </c>
      <c r="U13" s="90">
        <f t="shared" si="3"/>
        <v>0</v>
      </c>
      <c r="V13" s="90">
        <f t="shared" si="3"/>
        <v>0</v>
      </c>
      <c r="W13" s="90">
        <f t="shared" si="3"/>
        <v>0</v>
      </c>
      <c r="X13" s="90">
        <f t="shared" si="3"/>
        <v>0</v>
      </c>
      <c r="Y13" s="90">
        <f t="shared" si="3"/>
        <v>0</v>
      </c>
      <c r="Z13" s="90">
        <f t="shared" si="3"/>
        <v>0</v>
      </c>
      <c r="AA13" s="90">
        <f t="shared" si="3"/>
        <v>0</v>
      </c>
      <c r="AB13" s="90">
        <f t="shared" si="4"/>
        <v>0</v>
      </c>
      <c r="AC13" s="90">
        <f t="shared" si="4"/>
        <v>0</v>
      </c>
      <c r="AD13" s="90">
        <f t="shared" si="4"/>
        <v>0</v>
      </c>
      <c r="AE13" s="90">
        <f t="shared" si="4"/>
        <v>0</v>
      </c>
      <c r="AF13" s="90">
        <f t="shared" si="4"/>
        <v>0</v>
      </c>
      <c r="AG13" s="90">
        <f t="shared" si="4"/>
        <v>0</v>
      </c>
      <c r="AH13" s="90">
        <f t="shared" si="4"/>
        <v>0</v>
      </c>
      <c r="AI13" s="90">
        <f t="shared" si="4"/>
        <v>0</v>
      </c>
      <c r="AJ13" s="90">
        <f t="shared" si="4"/>
        <v>0</v>
      </c>
      <c r="AK13" s="90">
        <f t="shared" si="4"/>
        <v>0</v>
      </c>
      <c r="AM13" s="83" t="s">
        <v>48</v>
      </c>
      <c r="AN13" s="61">
        <v>0.5</v>
      </c>
    </row>
    <row r="14" spans="1:40" ht="19.5" customHeight="1" x14ac:dyDescent="0.25">
      <c r="A14" s="83" t="str">
        <f t="shared" si="0"/>
        <v>Disconnection to C/D Soils</v>
      </c>
      <c r="B14" s="84"/>
      <c r="C14" s="84"/>
      <c r="D14" s="84"/>
      <c r="E14" s="85"/>
      <c r="F14" s="86">
        <f>IF('Site Data'!$E$29="No",3630*($B14*'Site Data'!$M$24+$C14*'Site Data'!$M$25+$D14*'Site Data'!$M$26),1.5/0.95*3630*($B14*'Site Data'!$M$24+$C14*'Site Data'!$M$25+$D14*'Site Data'!$M$26))</f>
        <v>0</v>
      </c>
      <c r="G14" s="87">
        <f t="shared" si="1"/>
        <v>0</v>
      </c>
      <c r="H14" s="235">
        <f t="shared" si="5"/>
        <v>0</v>
      </c>
      <c r="I14" s="238">
        <v>0.25</v>
      </c>
      <c r="J14" s="87">
        <f t="shared" si="6"/>
        <v>0</v>
      </c>
      <c r="K14" s="239">
        <f t="shared" si="2"/>
        <v>0</v>
      </c>
      <c r="L14" s="232">
        <v>0.8</v>
      </c>
      <c r="M14" s="228">
        <f t="shared" si="7"/>
        <v>0</v>
      </c>
      <c r="N14" s="87">
        <f t="shared" si="8"/>
        <v>0</v>
      </c>
      <c r="O14" s="88"/>
      <c r="Q14" s="89"/>
      <c r="R14" s="90">
        <f t="shared" si="3"/>
        <v>0</v>
      </c>
      <c r="S14" s="90">
        <f t="shared" si="3"/>
        <v>0</v>
      </c>
      <c r="T14" s="90">
        <f t="shared" si="3"/>
        <v>0</v>
      </c>
      <c r="U14" s="90">
        <f t="shared" si="3"/>
        <v>0</v>
      </c>
      <c r="V14" s="90">
        <f t="shared" si="3"/>
        <v>0</v>
      </c>
      <c r="W14" s="90">
        <f t="shared" si="3"/>
        <v>0</v>
      </c>
      <c r="X14" s="90">
        <f t="shared" si="3"/>
        <v>0</v>
      </c>
      <c r="Y14" s="90">
        <f t="shared" si="3"/>
        <v>0</v>
      </c>
      <c r="Z14" s="90">
        <f t="shared" si="3"/>
        <v>0</v>
      </c>
      <c r="AA14" s="90">
        <f t="shared" si="3"/>
        <v>0</v>
      </c>
      <c r="AB14" s="90">
        <f t="shared" si="4"/>
        <v>0</v>
      </c>
      <c r="AC14" s="90">
        <f t="shared" si="4"/>
        <v>0</v>
      </c>
      <c r="AD14" s="90">
        <f t="shared" si="4"/>
        <v>0</v>
      </c>
      <c r="AE14" s="90">
        <f t="shared" si="4"/>
        <v>0</v>
      </c>
      <c r="AF14" s="90">
        <f t="shared" si="4"/>
        <v>0</v>
      </c>
      <c r="AG14" s="90">
        <f t="shared" si="4"/>
        <v>0</v>
      </c>
      <c r="AH14" s="90">
        <f t="shared" si="4"/>
        <v>0</v>
      </c>
      <c r="AI14" s="90">
        <f t="shared" si="4"/>
        <v>0</v>
      </c>
      <c r="AJ14" s="90">
        <f t="shared" si="4"/>
        <v>0</v>
      </c>
      <c r="AK14" s="90">
        <f t="shared" si="4"/>
        <v>0</v>
      </c>
      <c r="AM14" s="83" t="s">
        <v>49</v>
      </c>
      <c r="AN14" s="61">
        <v>0.25</v>
      </c>
    </row>
    <row r="15" spans="1:40" ht="19.5" customHeight="1" x14ac:dyDescent="0.25">
      <c r="A15" s="83" t="str">
        <f t="shared" si="0"/>
        <v>Disconnection to Forest Cover/Open Space</v>
      </c>
      <c r="B15" s="84"/>
      <c r="C15" s="84"/>
      <c r="D15" s="84"/>
      <c r="E15" s="85"/>
      <c r="F15" s="86">
        <f>IF('Site Data'!$E$29="No",3630*($B15*'Site Data'!$M$24+$C15*'Site Data'!$M$25+$D15*'Site Data'!$M$26),1.5/0.95*3630*($B15*'Site Data'!$M$24+$C15*'Site Data'!$M$25+$D15*'Site Data'!$M$26))</f>
        <v>0</v>
      </c>
      <c r="G15" s="87">
        <f t="shared" si="1"/>
        <v>0</v>
      </c>
      <c r="H15" s="235">
        <f t="shared" si="5"/>
        <v>0</v>
      </c>
      <c r="I15" s="238">
        <v>0.75</v>
      </c>
      <c r="J15" s="87">
        <f t="shared" si="6"/>
        <v>0</v>
      </c>
      <c r="K15" s="239">
        <f t="shared" si="2"/>
        <v>0</v>
      </c>
      <c r="L15" s="232">
        <v>0.8</v>
      </c>
      <c r="M15" s="228">
        <f t="shared" si="7"/>
        <v>0</v>
      </c>
      <c r="N15" s="87">
        <f t="shared" si="8"/>
        <v>0</v>
      </c>
      <c r="O15" s="88"/>
      <c r="Q15" s="89"/>
      <c r="R15" s="90">
        <f t="shared" si="3"/>
        <v>0</v>
      </c>
      <c r="S15" s="90">
        <f t="shared" si="3"/>
        <v>0</v>
      </c>
      <c r="T15" s="90">
        <f t="shared" si="3"/>
        <v>0</v>
      </c>
      <c r="U15" s="90">
        <f t="shared" si="3"/>
        <v>0</v>
      </c>
      <c r="V15" s="90">
        <f t="shared" si="3"/>
        <v>0</v>
      </c>
      <c r="W15" s="90">
        <f t="shared" si="3"/>
        <v>0</v>
      </c>
      <c r="X15" s="90">
        <f t="shared" si="3"/>
        <v>0</v>
      </c>
      <c r="Y15" s="90">
        <f t="shared" si="3"/>
        <v>0</v>
      </c>
      <c r="Z15" s="90">
        <f t="shared" si="3"/>
        <v>0</v>
      </c>
      <c r="AA15" s="90">
        <f t="shared" si="3"/>
        <v>0</v>
      </c>
      <c r="AB15" s="90">
        <f t="shared" si="4"/>
        <v>0</v>
      </c>
      <c r="AC15" s="90">
        <f t="shared" si="4"/>
        <v>0</v>
      </c>
      <c r="AD15" s="90">
        <f t="shared" si="4"/>
        <v>0</v>
      </c>
      <c r="AE15" s="90">
        <f t="shared" si="4"/>
        <v>0</v>
      </c>
      <c r="AF15" s="90">
        <f t="shared" si="4"/>
        <v>0</v>
      </c>
      <c r="AG15" s="90">
        <f t="shared" si="4"/>
        <v>0</v>
      </c>
      <c r="AH15" s="90">
        <f t="shared" si="4"/>
        <v>0</v>
      </c>
      <c r="AI15" s="90">
        <f t="shared" si="4"/>
        <v>0</v>
      </c>
      <c r="AJ15" s="90">
        <f t="shared" si="4"/>
        <v>0</v>
      </c>
      <c r="AK15" s="90">
        <f t="shared" si="4"/>
        <v>0</v>
      </c>
      <c r="AM15" s="83" t="s">
        <v>50</v>
      </c>
      <c r="AN15" s="61">
        <v>0.75</v>
      </c>
    </row>
    <row r="16" spans="1:40" ht="19.5" customHeight="1" x14ac:dyDescent="0.25">
      <c r="A16" s="83" t="str">
        <f t="shared" si="0"/>
        <v>Grass Channel in A/B or Amended Soils</v>
      </c>
      <c r="B16" s="84"/>
      <c r="C16" s="84"/>
      <c r="D16" s="84"/>
      <c r="E16" s="85"/>
      <c r="F16" s="86">
        <f>IF('Site Data'!$E$29="No",3630*($B16*'Site Data'!$M$24+$C16*'Site Data'!$M$25+$D16*'Site Data'!$M$26),1.5/0.95*3630*($B16*'Site Data'!$M$24+$C16*'Site Data'!$M$25+$D16*'Site Data'!$M$26))</f>
        <v>0</v>
      </c>
      <c r="G16" s="87">
        <f t="shared" si="1"/>
        <v>0</v>
      </c>
      <c r="H16" s="235">
        <f t="shared" si="5"/>
        <v>0</v>
      </c>
      <c r="I16" s="238">
        <v>0.2</v>
      </c>
      <c r="J16" s="87">
        <f t="shared" si="6"/>
        <v>0</v>
      </c>
      <c r="K16" s="239">
        <f t="shared" si="2"/>
        <v>0</v>
      </c>
      <c r="L16" s="232">
        <v>0.4</v>
      </c>
      <c r="M16" s="228">
        <f t="shared" si="7"/>
        <v>0</v>
      </c>
      <c r="N16" s="87">
        <f t="shared" si="8"/>
        <v>0</v>
      </c>
      <c r="O16" s="88"/>
      <c r="Q16" s="89"/>
      <c r="R16" s="90">
        <f t="shared" ref="R16:AA24" si="9">IF($O16=R$5,$K16,0)</f>
        <v>0</v>
      </c>
      <c r="S16" s="90">
        <f t="shared" si="9"/>
        <v>0</v>
      </c>
      <c r="T16" s="90">
        <f t="shared" si="9"/>
        <v>0</v>
      </c>
      <c r="U16" s="90">
        <f t="shared" si="9"/>
        <v>0</v>
      </c>
      <c r="V16" s="90">
        <f t="shared" si="9"/>
        <v>0</v>
      </c>
      <c r="W16" s="90">
        <f t="shared" si="9"/>
        <v>0</v>
      </c>
      <c r="X16" s="90">
        <f t="shared" si="9"/>
        <v>0</v>
      </c>
      <c r="Y16" s="90">
        <f t="shared" si="9"/>
        <v>0</v>
      </c>
      <c r="Z16" s="90">
        <f t="shared" si="9"/>
        <v>0</v>
      </c>
      <c r="AA16" s="90">
        <f t="shared" si="9"/>
        <v>0</v>
      </c>
      <c r="AB16" s="90">
        <f t="shared" ref="AB16:AK24" si="10">IF($O16=AB$5,$K16,0)</f>
        <v>0</v>
      </c>
      <c r="AC16" s="90">
        <f t="shared" si="10"/>
        <v>0</v>
      </c>
      <c r="AD16" s="90">
        <f t="shared" si="10"/>
        <v>0</v>
      </c>
      <c r="AE16" s="90">
        <f t="shared" si="10"/>
        <v>0</v>
      </c>
      <c r="AF16" s="90">
        <f t="shared" si="10"/>
        <v>0</v>
      </c>
      <c r="AG16" s="90">
        <f t="shared" si="10"/>
        <v>0</v>
      </c>
      <c r="AH16" s="90">
        <f t="shared" si="10"/>
        <v>0</v>
      </c>
      <c r="AI16" s="90">
        <f t="shared" si="10"/>
        <v>0</v>
      </c>
      <c r="AJ16" s="90">
        <f t="shared" si="10"/>
        <v>0</v>
      </c>
      <c r="AK16" s="90">
        <f t="shared" si="10"/>
        <v>0</v>
      </c>
      <c r="AM16" s="83" t="s">
        <v>51</v>
      </c>
      <c r="AN16" s="61">
        <v>0.2</v>
      </c>
    </row>
    <row r="17" spans="1:40" ht="19.5" customHeight="1" x14ac:dyDescent="0.25">
      <c r="A17" s="83" t="str">
        <f t="shared" si="0"/>
        <v>Grass Channel in C/D Soils</v>
      </c>
      <c r="B17" s="84"/>
      <c r="C17" s="84"/>
      <c r="D17" s="84"/>
      <c r="E17" s="85"/>
      <c r="F17" s="86">
        <f>IF('Site Data'!$E$29="No",3630*($B17*'Site Data'!$M$24+$C17*'Site Data'!$M$25+$D17*'Site Data'!$M$26),1.5/0.95*3630*($B17*'Site Data'!$M$24+$C17*'Site Data'!$M$25+$D17*'Site Data'!$M$26))</f>
        <v>0</v>
      </c>
      <c r="G17" s="87">
        <f t="shared" si="1"/>
        <v>0</v>
      </c>
      <c r="H17" s="235">
        <f t="shared" si="5"/>
        <v>0</v>
      </c>
      <c r="I17" s="238">
        <v>0.1</v>
      </c>
      <c r="J17" s="87">
        <f t="shared" si="6"/>
        <v>0</v>
      </c>
      <c r="K17" s="239">
        <f t="shared" si="2"/>
        <v>0</v>
      </c>
      <c r="L17" s="232">
        <v>0.4</v>
      </c>
      <c r="M17" s="228">
        <f t="shared" si="7"/>
        <v>0</v>
      </c>
      <c r="N17" s="87">
        <f t="shared" si="8"/>
        <v>0</v>
      </c>
      <c r="O17" s="88"/>
      <c r="Q17" s="89"/>
      <c r="R17" s="90">
        <f t="shared" si="9"/>
        <v>0</v>
      </c>
      <c r="S17" s="90">
        <f t="shared" si="9"/>
        <v>0</v>
      </c>
      <c r="T17" s="90">
        <f t="shared" si="9"/>
        <v>0</v>
      </c>
      <c r="U17" s="90">
        <f t="shared" si="9"/>
        <v>0</v>
      </c>
      <c r="V17" s="90">
        <f t="shared" si="9"/>
        <v>0</v>
      </c>
      <c r="W17" s="90">
        <f t="shared" si="9"/>
        <v>0</v>
      </c>
      <c r="X17" s="90">
        <f t="shared" si="9"/>
        <v>0</v>
      </c>
      <c r="Y17" s="90">
        <f t="shared" si="9"/>
        <v>0</v>
      </c>
      <c r="Z17" s="90">
        <f t="shared" si="9"/>
        <v>0</v>
      </c>
      <c r="AA17" s="90">
        <f t="shared" si="9"/>
        <v>0</v>
      </c>
      <c r="AB17" s="90">
        <f t="shared" si="10"/>
        <v>0</v>
      </c>
      <c r="AC17" s="90">
        <f t="shared" si="10"/>
        <v>0</v>
      </c>
      <c r="AD17" s="90">
        <f t="shared" si="10"/>
        <v>0</v>
      </c>
      <c r="AE17" s="90">
        <f t="shared" si="10"/>
        <v>0</v>
      </c>
      <c r="AF17" s="90">
        <f t="shared" si="10"/>
        <v>0</v>
      </c>
      <c r="AG17" s="90">
        <f t="shared" si="10"/>
        <v>0</v>
      </c>
      <c r="AH17" s="90">
        <f t="shared" si="10"/>
        <v>0</v>
      </c>
      <c r="AI17" s="90">
        <f t="shared" si="10"/>
        <v>0</v>
      </c>
      <c r="AJ17" s="90">
        <f t="shared" si="10"/>
        <v>0</v>
      </c>
      <c r="AK17" s="90">
        <f t="shared" si="10"/>
        <v>0</v>
      </c>
      <c r="AM17" s="83" t="s">
        <v>52</v>
      </c>
      <c r="AN17" s="61">
        <v>0.1</v>
      </c>
    </row>
    <row r="18" spans="1:40" ht="19.5" customHeight="1" x14ac:dyDescent="0.25">
      <c r="A18" s="83" t="str">
        <f t="shared" si="0"/>
        <v>Dry Swale</v>
      </c>
      <c r="B18" s="84"/>
      <c r="C18" s="84"/>
      <c r="D18" s="84"/>
      <c r="E18" s="85"/>
      <c r="F18" s="86">
        <f>IF('Site Data'!$E$29="No",3630*($B18*'Site Data'!$M$24+$C18*'Site Data'!$M$25+$D18*'Site Data'!$M$26),1.5/0.95*3630*($B18*'Site Data'!$M$24+$C18*'Site Data'!$M$25+$D18*'Site Data'!$M$26))</f>
        <v>0</v>
      </c>
      <c r="G18" s="87">
        <f t="shared" si="1"/>
        <v>0</v>
      </c>
      <c r="H18" s="235">
        <f t="shared" si="5"/>
        <v>0</v>
      </c>
      <c r="I18" s="238">
        <v>0.6</v>
      </c>
      <c r="J18" s="87">
        <f t="shared" si="6"/>
        <v>0</v>
      </c>
      <c r="K18" s="239">
        <f t="shared" si="2"/>
        <v>0</v>
      </c>
      <c r="L18" s="232">
        <v>0.85</v>
      </c>
      <c r="M18" s="228">
        <f t="shared" si="7"/>
        <v>0</v>
      </c>
      <c r="N18" s="87">
        <f t="shared" si="8"/>
        <v>0</v>
      </c>
      <c r="O18" s="88"/>
      <c r="R18" s="90">
        <f t="shared" si="9"/>
        <v>0</v>
      </c>
      <c r="S18" s="90">
        <f t="shared" si="9"/>
        <v>0</v>
      </c>
      <c r="T18" s="90">
        <f t="shared" si="9"/>
        <v>0</v>
      </c>
      <c r="U18" s="90">
        <f t="shared" si="9"/>
        <v>0</v>
      </c>
      <c r="V18" s="90">
        <f t="shared" si="9"/>
        <v>0</v>
      </c>
      <c r="W18" s="90">
        <f t="shared" si="9"/>
        <v>0</v>
      </c>
      <c r="X18" s="90">
        <f t="shared" si="9"/>
        <v>0</v>
      </c>
      <c r="Y18" s="90">
        <f t="shared" si="9"/>
        <v>0</v>
      </c>
      <c r="Z18" s="90">
        <f t="shared" si="9"/>
        <v>0</v>
      </c>
      <c r="AA18" s="90">
        <f t="shared" si="9"/>
        <v>0</v>
      </c>
      <c r="AB18" s="90">
        <f t="shared" si="10"/>
        <v>0</v>
      </c>
      <c r="AC18" s="90">
        <f t="shared" si="10"/>
        <v>0</v>
      </c>
      <c r="AD18" s="90">
        <f t="shared" si="10"/>
        <v>0</v>
      </c>
      <c r="AE18" s="90">
        <f t="shared" si="10"/>
        <v>0</v>
      </c>
      <c r="AF18" s="90">
        <f t="shared" si="10"/>
        <v>0</v>
      </c>
      <c r="AG18" s="90">
        <f t="shared" si="10"/>
        <v>0</v>
      </c>
      <c r="AH18" s="90">
        <f t="shared" si="10"/>
        <v>0</v>
      </c>
      <c r="AI18" s="90">
        <f t="shared" si="10"/>
        <v>0</v>
      </c>
      <c r="AJ18" s="90">
        <f t="shared" si="10"/>
        <v>0</v>
      </c>
      <c r="AK18" s="90">
        <f t="shared" si="10"/>
        <v>0</v>
      </c>
      <c r="AM18" s="83" t="s">
        <v>53</v>
      </c>
      <c r="AN18" s="61">
        <v>0.6</v>
      </c>
    </row>
    <row r="19" spans="1:40" ht="19.5" customHeight="1" x14ac:dyDescent="0.25">
      <c r="A19" s="83" t="str">
        <f t="shared" si="0"/>
        <v>Wet Swale</v>
      </c>
      <c r="B19" s="84"/>
      <c r="C19" s="84"/>
      <c r="D19" s="84"/>
      <c r="E19" s="85"/>
      <c r="F19" s="86">
        <f>IF('Site Data'!$E$29="No",3630*($B19*'Site Data'!$M$24+$C19*'Site Data'!$M$25+$D19*'Site Data'!$M$26),1.5/0.95*3630*($B19*'Site Data'!$M$24+$C19*'Site Data'!$M$25+$D19*'Site Data'!$M$26))</f>
        <v>0</v>
      </c>
      <c r="G19" s="87">
        <f t="shared" si="1"/>
        <v>0</v>
      </c>
      <c r="H19" s="235">
        <f t="shared" si="5"/>
        <v>0</v>
      </c>
      <c r="I19" s="238">
        <v>0</v>
      </c>
      <c r="J19" s="87">
        <f t="shared" si="6"/>
        <v>0</v>
      </c>
      <c r="K19" s="239">
        <f t="shared" si="2"/>
        <v>0</v>
      </c>
      <c r="L19" s="232">
        <v>0.85</v>
      </c>
      <c r="M19" s="228">
        <f t="shared" si="7"/>
        <v>0</v>
      </c>
      <c r="N19" s="87">
        <f t="shared" si="8"/>
        <v>0</v>
      </c>
      <c r="O19" s="88"/>
      <c r="R19" s="90">
        <f t="shared" si="9"/>
        <v>0</v>
      </c>
      <c r="S19" s="90">
        <f t="shared" si="9"/>
        <v>0</v>
      </c>
      <c r="T19" s="90">
        <f t="shared" si="9"/>
        <v>0</v>
      </c>
      <c r="U19" s="90">
        <f t="shared" si="9"/>
        <v>0</v>
      </c>
      <c r="V19" s="90">
        <f t="shared" si="9"/>
        <v>0</v>
      </c>
      <c r="W19" s="90">
        <f t="shared" si="9"/>
        <v>0</v>
      </c>
      <c r="X19" s="90">
        <f t="shared" si="9"/>
        <v>0</v>
      </c>
      <c r="Y19" s="90">
        <f t="shared" si="9"/>
        <v>0</v>
      </c>
      <c r="Z19" s="90">
        <f t="shared" si="9"/>
        <v>0</v>
      </c>
      <c r="AA19" s="90">
        <f t="shared" si="9"/>
        <v>0</v>
      </c>
      <c r="AB19" s="90">
        <f t="shared" si="10"/>
        <v>0</v>
      </c>
      <c r="AC19" s="90">
        <f t="shared" si="10"/>
        <v>0</v>
      </c>
      <c r="AD19" s="90">
        <f t="shared" si="10"/>
        <v>0</v>
      </c>
      <c r="AE19" s="90">
        <f t="shared" si="10"/>
        <v>0</v>
      </c>
      <c r="AF19" s="90">
        <f t="shared" si="10"/>
        <v>0</v>
      </c>
      <c r="AG19" s="90">
        <f t="shared" si="10"/>
        <v>0</v>
      </c>
      <c r="AH19" s="90">
        <f t="shared" si="10"/>
        <v>0</v>
      </c>
      <c r="AI19" s="90">
        <f t="shared" si="10"/>
        <v>0</v>
      </c>
      <c r="AJ19" s="90">
        <f t="shared" si="10"/>
        <v>0</v>
      </c>
      <c r="AK19" s="90">
        <f t="shared" si="10"/>
        <v>0</v>
      </c>
      <c r="AM19" s="83" t="s">
        <v>54</v>
      </c>
      <c r="AN19" s="61">
        <v>0</v>
      </c>
    </row>
    <row r="20" spans="1:40" ht="19.5" customHeight="1" x14ac:dyDescent="0.25">
      <c r="A20" s="83" t="str">
        <f>A61</f>
        <v>Regenerative Stormwater Conveyance (RSC)</v>
      </c>
      <c r="B20" s="84"/>
      <c r="C20" s="84"/>
      <c r="D20" s="84"/>
      <c r="E20" s="85"/>
      <c r="F20" s="86">
        <f>IF('Site Data'!$E$29="No",3630*($B20*'Site Data'!$M$24+$C20*'Site Data'!$M$25+$D20*'Site Data'!$M$26),1.5/0.95*3630*($B20*'Site Data'!$M$24+$C20*'Site Data'!$M$25+$D20*'Site Data'!$M$26))</f>
        <v>0</v>
      </c>
      <c r="G20" s="87">
        <f t="shared" si="1"/>
        <v>0</v>
      </c>
      <c r="H20" s="235">
        <f t="shared" si="5"/>
        <v>0</v>
      </c>
      <c r="I20" s="238">
        <v>1</v>
      </c>
      <c r="J20" s="87">
        <f t="shared" si="6"/>
        <v>0</v>
      </c>
      <c r="K20" s="239">
        <f t="shared" si="2"/>
        <v>0</v>
      </c>
      <c r="L20" s="232">
        <v>0.85</v>
      </c>
      <c r="M20" s="228">
        <f t="shared" si="7"/>
        <v>0</v>
      </c>
      <c r="N20" s="87">
        <f t="shared" si="8"/>
        <v>0</v>
      </c>
      <c r="O20" s="88"/>
      <c r="R20" s="90">
        <f t="shared" si="9"/>
        <v>0</v>
      </c>
      <c r="S20" s="90">
        <f t="shared" si="9"/>
        <v>0</v>
      </c>
      <c r="T20" s="90">
        <f t="shared" si="9"/>
        <v>0</v>
      </c>
      <c r="U20" s="90">
        <f t="shared" si="9"/>
        <v>0</v>
      </c>
      <c r="V20" s="90">
        <f t="shared" si="9"/>
        <v>0</v>
      </c>
      <c r="W20" s="90">
        <f t="shared" si="9"/>
        <v>0</v>
      </c>
      <c r="X20" s="90">
        <f t="shared" si="9"/>
        <v>0</v>
      </c>
      <c r="Y20" s="90">
        <f t="shared" si="9"/>
        <v>0</v>
      </c>
      <c r="Z20" s="90">
        <f t="shared" si="9"/>
        <v>0</v>
      </c>
      <c r="AA20" s="90">
        <f t="shared" si="9"/>
        <v>0</v>
      </c>
      <c r="AB20" s="90">
        <f t="shared" si="10"/>
        <v>0</v>
      </c>
      <c r="AC20" s="90">
        <f t="shared" si="10"/>
        <v>0</v>
      </c>
      <c r="AD20" s="90">
        <f t="shared" si="10"/>
        <v>0</v>
      </c>
      <c r="AE20" s="90">
        <f t="shared" si="10"/>
        <v>0</v>
      </c>
      <c r="AF20" s="90">
        <f t="shared" si="10"/>
        <v>0</v>
      </c>
      <c r="AG20" s="90">
        <f t="shared" si="10"/>
        <v>0</v>
      </c>
      <c r="AH20" s="90">
        <f t="shared" si="10"/>
        <v>0</v>
      </c>
      <c r="AI20" s="90">
        <f t="shared" si="10"/>
        <v>0</v>
      </c>
      <c r="AJ20" s="90">
        <f t="shared" si="10"/>
        <v>0</v>
      </c>
      <c r="AK20" s="90">
        <f t="shared" si="10"/>
        <v>0</v>
      </c>
      <c r="AM20" s="83" t="s">
        <v>56</v>
      </c>
      <c r="AN20" s="61">
        <v>1</v>
      </c>
    </row>
    <row r="21" spans="1:40" ht="19.5" customHeight="1" x14ac:dyDescent="0.25">
      <c r="A21" s="83" t="str">
        <f>A62</f>
        <v>Filtration</v>
      </c>
      <c r="B21" s="84"/>
      <c r="C21" s="84"/>
      <c r="D21" s="84"/>
      <c r="E21" s="85"/>
      <c r="F21" s="86">
        <f>IF('Site Data'!$E$29="No",3630*($B21*'Site Data'!$M$24+$C21*'Site Data'!$M$25+$D21*'Site Data'!$M$26),1.5/0.95*3630*($B21*'Site Data'!$M$24+$C21*'Site Data'!$M$25+$D21*'Site Data'!$M$26))</f>
        <v>0</v>
      </c>
      <c r="G21" s="87">
        <f t="shared" si="1"/>
        <v>0</v>
      </c>
      <c r="H21" s="235">
        <f t="shared" si="5"/>
        <v>0</v>
      </c>
      <c r="I21" s="238">
        <v>0</v>
      </c>
      <c r="J21" s="87">
        <f t="shared" si="6"/>
        <v>0</v>
      </c>
      <c r="K21" s="239">
        <f t="shared" si="2"/>
        <v>0</v>
      </c>
      <c r="L21" s="232">
        <v>0.9</v>
      </c>
      <c r="M21" s="228">
        <f t="shared" si="7"/>
        <v>0</v>
      </c>
      <c r="N21" s="87">
        <f t="shared" si="8"/>
        <v>0</v>
      </c>
      <c r="O21" s="88"/>
      <c r="R21" s="90">
        <f t="shared" si="9"/>
        <v>0</v>
      </c>
      <c r="S21" s="90">
        <f t="shared" si="9"/>
        <v>0</v>
      </c>
      <c r="T21" s="90">
        <f t="shared" si="9"/>
        <v>0</v>
      </c>
      <c r="U21" s="90">
        <f t="shared" si="9"/>
        <v>0</v>
      </c>
      <c r="V21" s="90">
        <f t="shared" si="9"/>
        <v>0</v>
      </c>
      <c r="W21" s="90">
        <f t="shared" si="9"/>
        <v>0</v>
      </c>
      <c r="X21" s="90">
        <f t="shared" si="9"/>
        <v>0</v>
      </c>
      <c r="Y21" s="90">
        <f t="shared" si="9"/>
        <v>0</v>
      </c>
      <c r="Z21" s="90">
        <f t="shared" si="9"/>
        <v>0</v>
      </c>
      <c r="AA21" s="90">
        <f t="shared" si="9"/>
        <v>0</v>
      </c>
      <c r="AB21" s="90">
        <f t="shared" si="10"/>
        <v>0</v>
      </c>
      <c r="AC21" s="90">
        <f t="shared" si="10"/>
        <v>0</v>
      </c>
      <c r="AD21" s="90">
        <f t="shared" si="10"/>
        <v>0</v>
      </c>
      <c r="AE21" s="90">
        <f t="shared" si="10"/>
        <v>0</v>
      </c>
      <c r="AF21" s="90">
        <f t="shared" si="10"/>
        <v>0</v>
      </c>
      <c r="AG21" s="90">
        <f t="shared" si="10"/>
        <v>0</v>
      </c>
      <c r="AH21" s="90">
        <f t="shared" si="10"/>
        <v>0</v>
      </c>
      <c r="AI21" s="90">
        <f t="shared" si="10"/>
        <v>0</v>
      </c>
      <c r="AJ21" s="90">
        <f t="shared" si="10"/>
        <v>0</v>
      </c>
      <c r="AK21" s="90">
        <f t="shared" si="10"/>
        <v>0</v>
      </c>
      <c r="AM21" s="83" t="s">
        <v>57</v>
      </c>
      <c r="AN21" s="61">
        <v>0</v>
      </c>
    </row>
    <row r="22" spans="1:40" ht="19.5" customHeight="1" x14ac:dyDescent="0.25">
      <c r="A22" s="83" t="str">
        <f>A63</f>
        <v>Dry Detention Practice</v>
      </c>
      <c r="B22" s="84"/>
      <c r="C22" s="84"/>
      <c r="D22" s="84"/>
      <c r="E22" s="85"/>
      <c r="F22" s="86">
        <f>IF('Site Data'!$E$29="No",3630*($B22*'Site Data'!$M$24+$C22*'Site Data'!$M$25+$D22*'Site Data'!$M$26),1.5/0.95*3630*($B22*'Site Data'!$M$24+$C22*'Site Data'!$M$25+$D22*'Site Data'!$M$26))</f>
        <v>0</v>
      </c>
      <c r="G22" s="87">
        <f t="shared" si="1"/>
        <v>0</v>
      </c>
      <c r="H22" s="235">
        <f t="shared" si="5"/>
        <v>0</v>
      </c>
      <c r="I22" s="238">
        <v>0</v>
      </c>
      <c r="J22" s="87">
        <f t="shared" si="6"/>
        <v>0</v>
      </c>
      <c r="K22" s="239">
        <f t="shared" si="2"/>
        <v>0</v>
      </c>
      <c r="L22" s="232">
        <v>0</v>
      </c>
      <c r="M22" s="228">
        <f t="shared" si="7"/>
        <v>0</v>
      </c>
      <c r="N22" s="87">
        <f t="shared" si="8"/>
        <v>0</v>
      </c>
      <c r="O22" s="88"/>
      <c r="Q22" s="89"/>
      <c r="R22" s="90">
        <f t="shared" si="9"/>
        <v>0</v>
      </c>
      <c r="S22" s="90">
        <f t="shared" si="9"/>
        <v>0</v>
      </c>
      <c r="T22" s="90">
        <f t="shared" si="9"/>
        <v>0</v>
      </c>
      <c r="U22" s="90">
        <f t="shared" si="9"/>
        <v>0</v>
      </c>
      <c r="V22" s="90">
        <f t="shared" si="9"/>
        <v>0</v>
      </c>
      <c r="W22" s="90">
        <f t="shared" si="9"/>
        <v>0</v>
      </c>
      <c r="X22" s="90">
        <f t="shared" si="9"/>
        <v>0</v>
      </c>
      <c r="Y22" s="90">
        <f t="shared" si="9"/>
        <v>0</v>
      </c>
      <c r="Z22" s="90">
        <f t="shared" si="9"/>
        <v>0</v>
      </c>
      <c r="AA22" s="90">
        <f t="shared" si="9"/>
        <v>0</v>
      </c>
      <c r="AB22" s="90">
        <f t="shared" si="10"/>
        <v>0</v>
      </c>
      <c r="AC22" s="90">
        <f t="shared" si="10"/>
        <v>0</v>
      </c>
      <c r="AD22" s="90">
        <f t="shared" si="10"/>
        <v>0</v>
      </c>
      <c r="AE22" s="90">
        <f t="shared" si="10"/>
        <v>0</v>
      </c>
      <c r="AF22" s="90">
        <f t="shared" si="10"/>
        <v>0</v>
      </c>
      <c r="AG22" s="90">
        <f t="shared" si="10"/>
        <v>0</v>
      </c>
      <c r="AH22" s="90">
        <f t="shared" si="10"/>
        <v>0</v>
      </c>
      <c r="AI22" s="90">
        <f t="shared" si="10"/>
        <v>0</v>
      </c>
      <c r="AJ22" s="90">
        <f t="shared" si="10"/>
        <v>0</v>
      </c>
      <c r="AK22" s="90">
        <f t="shared" si="10"/>
        <v>0</v>
      </c>
      <c r="AM22" s="83" t="s">
        <v>58</v>
      </c>
      <c r="AN22" s="61">
        <v>0</v>
      </c>
    </row>
    <row r="23" spans="1:40" ht="19.5" customHeight="1" x14ac:dyDescent="0.25">
      <c r="A23" s="83" t="str">
        <f>A64</f>
        <v>Wet Detention Pond</v>
      </c>
      <c r="B23" s="84"/>
      <c r="C23" s="84"/>
      <c r="D23" s="242"/>
      <c r="E23" s="84"/>
      <c r="F23" s="86">
        <f>IF('Site Data'!$E$29="No",3630*($B23*'Site Data'!$M$24+$C23*'Site Data'!$M$25+$D23*'Site Data'!$M$26),1.5/0.95*3630*($B23*'Site Data'!$M$24+$C23*'Site Data'!$M$25+$D23*'Site Data'!$M$26))</f>
        <v>0</v>
      </c>
      <c r="G23" s="87">
        <f t="shared" si="1"/>
        <v>0</v>
      </c>
      <c r="H23" s="235">
        <f t="shared" si="5"/>
        <v>0</v>
      </c>
      <c r="I23" s="238">
        <v>0</v>
      </c>
      <c r="J23" s="87">
        <f t="shared" si="6"/>
        <v>0</v>
      </c>
      <c r="K23" s="239">
        <f t="shared" si="2"/>
        <v>0</v>
      </c>
      <c r="L23" s="232">
        <v>0.85</v>
      </c>
      <c r="M23" s="228">
        <f t="shared" si="7"/>
        <v>0</v>
      </c>
      <c r="N23" s="87">
        <f t="shared" si="8"/>
        <v>0</v>
      </c>
      <c r="O23" s="88"/>
      <c r="Q23" s="89"/>
      <c r="R23" s="90">
        <f t="shared" si="9"/>
        <v>0</v>
      </c>
      <c r="S23" s="90">
        <f t="shared" si="9"/>
        <v>0</v>
      </c>
      <c r="T23" s="90">
        <f t="shared" si="9"/>
        <v>0</v>
      </c>
      <c r="U23" s="90">
        <f t="shared" si="9"/>
        <v>0</v>
      </c>
      <c r="V23" s="90">
        <f t="shared" si="9"/>
        <v>0</v>
      </c>
      <c r="W23" s="90">
        <f t="shared" si="9"/>
        <v>0</v>
      </c>
      <c r="X23" s="90">
        <f t="shared" si="9"/>
        <v>0</v>
      </c>
      <c r="Y23" s="90">
        <f t="shared" si="9"/>
        <v>0</v>
      </c>
      <c r="Z23" s="90">
        <f t="shared" si="9"/>
        <v>0</v>
      </c>
      <c r="AA23" s="90">
        <f t="shared" si="9"/>
        <v>0</v>
      </c>
      <c r="AB23" s="90">
        <f t="shared" si="10"/>
        <v>0</v>
      </c>
      <c r="AC23" s="90">
        <f t="shared" si="10"/>
        <v>0</v>
      </c>
      <c r="AD23" s="90">
        <f t="shared" si="10"/>
        <v>0</v>
      </c>
      <c r="AE23" s="90">
        <f t="shared" si="10"/>
        <v>0</v>
      </c>
      <c r="AF23" s="90">
        <f t="shared" si="10"/>
        <v>0</v>
      </c>
      <c r="AG23" s="90">
        <f t="shared" si="10"/>
        <v>0</v>
      </c>
      <c r="AH23" s="90">
        <f t="shared" si="10"/>
        <v>0</v>
      </c>
      <c r="AI23" s="90">
        <f t="shared" si="10"/>
        <v>0</v>
      </c>
      <c r="AJ23" s="90">
        <f t="shared" si="10"/>
        <v>0</v>
      </c>
      <c r="AK23" s="90">
        <f t="shared" si="10"/>
        <v>0</v>
      </c>
      <c r="AM23" s="83" t="s">
        <v>59</v>
      </c>
      <c r="AN23" s="61">
        <v>0</v>
      </c>
    </row>
    <row r="24" spans="1:40" ht="19.5" customHeight="1" thickBot="1" x14ac:dyDescent="0.3">
      <c r="A24" s="91" t="str">
        <f>A65</f>
        <v>Wetland</v>
      </c>
      <c r="B24" s="92"/>
      <c r="C24" s="92"/>
      <c r="D24" s="92"/>
      <c r="E24" s="92"/>
      <c r="F24" s="86">
        <f>IF('Site Data'!$E$29="No",3630*($B24*'Site Data'!$M$24+$C24*'Site Data'!$M$25+$D24*'Site Data'!$M$26),1.5/0.95*3630*($B24*'Site Data'!$M$24+$C24*'Site Data'!$M$25+$D24*'Site Data'!$M$26))</f>
        <v>0</v>
      </c>
      <c r="G24" s="93">
        <f t="shared" si="1"/>
        <v>0</v>
      </c>
      <c r="H24" s="235">
        <f t="shared" si="5"/>
        <v>0</v>
      </c>
      <c r="I24" s="240">
        <v>0</v>
      </c>
      <c r="J24" s="93">
        <f t="shared" si="6"/>
        <v>0</v>
      </c>
      <c r="K24" s="241">
        <f t="shared" si="2"/>
        <v>0</v>
      </c>
      <c r="L24" s="233">
        <v>0.8</v>
      </c>
      <c r="M24" s="228">
        <f t="shared" si="7"/>
        <v>0</v>
      </c>
      <c r="N24" s="87">
        <f t="shared" si="8"/>
        <v>0</v>
      </c>
      <c r="O24" s="94"/>
      <c r="Q24" s="89"/>
      <c r="R24" s="95">
        <f t="shared" si="9"/>
        <v>0</v>
      </c>
      <c r="S24" s="95">
        <f t="shared" si="9"/>
        <v>0</v>
      </c>
      <c r="T24" s="95">
        <f t="shared" si="9"/>
        <v>0</v>
      </c>
      <c r="U24" s="95">
        <f t="shared" si="9"/>
        <v>0</v>
      </c>
      <c r="V24" s="95">
        <f t="shared" si="9"/>
        <v>0</v>
      </c>
      <c r="W24" s="95">
        <f t="shared" si="9"/>
        <v>0</v>
      </c>
      <c r="X24" s="95">
        <f t="shared" si="9"/>
        <v>0</v>
      </c>
      <c r="Y24" s="95">
        <f t="shared" si="9"/>
        <v>0</v>
      </c>
      <c r="Z24" s="95">
        <f t="shared" si="9"/>
        <v>0</v>
      </c>
      <c r="AA24" s="95">
        <f t="shared" si="9"/>
        <v>0</v>
      </c>
      <c r="AB24" s="95">
        <f t="shared" si="10"/>
        <v>0</v>
      </c>
      <c r="AC24" s="95">
        <f t="shared" si="10"/>
        <v>0</v>
      </c>
      <c r="AD24" s="95">
        <f t="shared" si="10"/>
        <v>0</v>
      </c>
      <c r="AE24" s="95">
        <f t="shared" si="10"/>
        <v>0</v>
      </c>
      <c r="AF24" s="95">
        <f t="shared" si="10"/>
        <v>0</v>
      </c>
      <c r="AG24" s="95">
        <f t="shared" si="10"/>
        <v>0</v>
      </c>
      <c r="AH24" s="95">
        <f t="shared" si="10"/>
        <v>0</v>
      </c>
      <c r="AI24" s="95">
        <f t="shared" si="10"/>
        <v>0</v>
      </c>
      <c r="AJ24" s="95">
        <f t="shared" si="10"/>
        <v>0</v>
      </c>
      <c r="AK24" s="95">
        <f t="shared" si="10"/>
        <v>0</v>
      </c>
      <c r="AM24" s="91" t="s">
        <v>60</v>
      </c>
      <c r="AN24" s="61">
        <v>0</v>
      </c>
    </row>
    <row r="25" spans="1:40" s="96" customFormat="1" x14ac:dyDescent="0.25">
      <c r="A25" s="97"/>
      <c r="B25" s="97"/>
      <c r="C25" s="2"/>
      <c r="D25" s="2"/>
      <c r="E25" s="98"/>
      <c r="F25" s="99"/>
      <c r="G25" s="100"/>
      <c r="H25" s="101"/>
      <c r="I25" s="101"/>
      <c r="J25" s="101"/>
      <c r="K25" s="102"/>
      <c r="L25" s="102"/>
      <c r="M25" s="102"/>
      <c r="N25" s="102"/>
      <c r="O25" s="98"/>
      <c r="P25" s="2"/>
      <c r="Q25" s="89"/>
      <c r="R25" s="1"/>
      <c r="S25" s="1"/>
      <c r="T25" s="1"/>
      <c r="U25" s="1"/>
      <c r="V25" s="1"/>
      <c r="W25" s="1"/>
      <c r="X25" s="1"/>
      <c r="Y25" s="1"/>
      <c r="Z25" s="1"/>
      <c r="AA25" s="1"/>
      <c r="AB25" s="42"/>
      <c r="AC25" s="42"/>
      <c r="AD25" s="42"/>
      <c r="AE25" s="42"/>
      <c r="AF25" s="42"/>
      <c r="AN25" s="103"/>
    </row>
    <row r="26" spans="1:40" s="19" customFormat="1" x14ac:dyDescent="0.25">
      <c r="A26" s="10" t="s">
        <v>62</v>
      </c>
      <c r="B26" s="109">
        <f>SUM(B6:B24)</f>
        <v>0</v>
      </c>
      <c r="C26" s="109">
        <f>SUM(C6:C24)</f>
        <v>0</v>
      </c>
      <c r="D26" s="109">
        <f>SUM(D6:D24)</f>
        <v>0</v>
      </c>
      <c r="E26" s="109">
        <f>SUM(E6:E24)</f>
        <v>0</v>
      </c>
      <c r="F26" s="218">
        <f>SUM(F6:F24)</f>
        <v>0</v>
      </c>
      <c r="G26" s="105"/>
      <c r="H26" s="105"/>
      <c r="I26" s="105"/>
      <c r="J26" s="218">
        <f>SUM(J6:J24)</f>
        <v>0</v>
      </c>
      <c r="K26" s="104"/>
      <c r="L26" s="104"/>
      <c r="M26" s="218">
        <f>SUM(M6:M24)</f>
        <v>0</v>
      </c>
      <c r="N26" s="104"/>
      <c r="O26" s="110"/>
      <c r="P26" s="111"/>
      <c r="Q26" s="104"/>
      <c r="AA26" s="106"/>
      <c r="AB26" s="106"/>
      <c r="AC26" s="106"/>
      <c r="AD26" s="106"/>
      <c r="AE26" s="106"/>
      <c r="AF26" s="106"/>
      <c r="AG26" s="106"/>
      <c r="AN26" s="107"/>
    </row>
    <row r="27" spans="1:40" x14ac:dyDescent="0.25">
      <c r="A27" s="112"/>
      <c r="B27" s="108"/>
      <c r="C27" s="108"/>
      <c r="D27" s="113"/>
      <c r="E27" s="113"/>
      <c r="F27" s="59"/>
      <c r="K27" s="1"/>
      <c r="L27" s="1"/>
      <c r="M27" s="1"/>
      <c r="N27" s="1"/>
      <c r="Q27" s="104" t="s">
        <v>62</v>
      </c>
      <c r="R27" s="104">
        <f t="shared" ref="R27:AK27" si="11">SUM(R5:R26)</f>
        <v>0</v>
      </c>
      <c r="S27" s="104">
        <f t="shared" si="11"/>
        <v>0</v>
      </c>
      <c r="T27" s="104">
        <f t="shared" si="11"/>
        <v>0</v>
      </c>
      <c r="U27" s="104">
        <f t="shared" si="11"/>
        <v>0</v>
      </c>
      <c r="V27" s="104">
        <f t="shared" si="11"/>
        <v>0</v>
      </c>
      <c r="W27" s="104">
        <f t="shared" si="11"/>
        <v>0</v>
      </c>
      <c r="X27" s="104">
        <f t="shared" si="11"/>
        <v>0</v>
      </c>
      <c r="Y27" s="104">
        <f t="shared" si="11"/>
        <v>0</v>
      </c>
      <c r="Z27" s="104">
        <f t="shared" si="11"/>
        <v>0</v>
      </c>
      <c r="AA27" s="104">
        <f t="shared" si="11"/>
        <v>0</v>
      </c>
      <c r="AB27" s="104">
        <f t="shared" si="11"/>
        <v>0</v>
      </c>
      <c r="AC27" s="104">
        <f t="shared" si="11"/>
        <v>0</v>
      </c>
      <c r="AD27" s="104">
        <f t="shared" si="11"/>
        <v>0</v>
      </c>
      <c r="AE27" s="104">
        <f t="shared" si="11"/>
        <v>0</v>
      </c>
      <c r="AF27" s="104">
        <f t="shared" si="11"/>
        <v>0</v>
      </c>
      <c r="AG27" s="104">
        <f t="shared" si="11"/>
        <v>0</v>
      </c>
      <c r="AH27" s="104">
        <f t="shared" si="11"/>
        <v>0</v>
      </c>
      <c r="AI27" s="104">
        <f t="shared" si="11"/>
        <v>0</v>
      </c>
      <c r="AJ27" s="104">
        <f t="shared" si="11"/>
        <v>0</v>
      </c>
      <c r="AK27" s="104">
        <f t="shared" si="11"/>
        <v>0</v>
      </c>
    </row>
    <row r="28" spans="1:40" x14ac:dyDescent="0.25">
      <c r="A28" s="112"/>
      <c r="B28" s="108"/>
      <c r="C28" s="108"/>
      <c r="D28" s="113"/>
      <c r="E28" s="113"/>
      <c r="F28" s="114"/>
      <c r="H28" s="115"/>
      <c r="I28" s="115"/>
      <c r="J28" s="115"/>
      <c r="K28" s="115"/>
      <c r="L28" s="115"/>
      <c r="M28" s="115"/>
      <c r="N28" s="115"/>
      <c r="O28" s="116"/>
      <c r="P28" s="104"/>
      <c r="R28" s="3"/>
      <c r="S28" s="3"/>
      <c r="T28" s="3"/>
      <c r="U28" s="3"/>
      <c r="V28" s="3"/>
      <c r="AF28" s="1"/>
      <c r="AG28" s="1"/>
    </row>
    <row r="29" spans="1:40" ht="13.5" customHeight="1" thickBot="1" x14ac:dyDescent="0.3">
      <c r="A29" s="112"/>
      <c r="B29" s="108"/>
      <c r="C29" s="108"/>
      <c r="D29" s="113"/>
      <c r="E29" s="113"/>
      <c r="F29" s="114"/>
      <c r="H29" s="115"/>
      <c r="I29" s="115"/>
      <c r="J29" s="115"/>
      <c r="K29" s="117"/>
      <c r="L29" s="117"/>
      <c r="M29" s="117"/>
      <c r="N29" s="117"/>
      <c r="O29" s="116"/>
      <c r="P29" s="104"/>
      <c r="R29" s="3"/>
      <c r="S29" s="3"/>
      <c r="T29" s="3"/>
      <c r="U29" s="3"/>
      <c r="V29" s="3"/>
      <c r="AF29" s="1"/>
      <c r="AG29" s="1"/>
    </row>
    <row r="30" spans="1:40" ht="38.25" customHeight="1" x14ac:dyDescent="0.25">
      <c r="A30" s="118"/>
      <c r="B30" s="119"/>
      <c r="C30" s="226" t="s">
        <v>90</v>
      </c>
      <c r="D30" s="225" t="s">
        <v>103</v>
      </c>
      <c r="E30" s="120" t="s">
        <v>86</v>
      </c>
      <c r="F30" s="114"/>
      <c r="H30" s="115"/>
      <c r="I30" s="115"/>
      <c r="J30" s="115"/>
      <c r="K30" s="117"/>
      <c r="L30" s="117"/>
      <c r="M30" s="117"/>
      <c r="N30" s="117"/>
      <c r="O30" s="116"/>
      <c r="P30" s="104"/>
      <c r="R30" s="3"/>
      <c r="S30" s="3"/>
      <c r="T30" s="3"/>
      <c r="U30" s="3"/>
      <c r="V30" s="3"/>
      <c r="AF30" s="1"/>
      <c r="AG30" s="1"/>
    </row>
    <row r="31" spans="1:40" ht="41.25" customHeight="1" x14ac:dyDescent="0.25">
      <c r="A31" s="224" t="s">
        <v>89</v>
      </c>
      <c r="B31" s="222">
        <f>'Site Data'!C33</f>
        <v>0</v>
      </c>
      <c r="C31" s="222">
        <f>J26</f>
        <v>0</v>
      </c>
      <c r="D31" s="230" t="s">
        <v>92</v>
      </c>
      <c r="E31" s="223" t="str">
        <f>IF(B31&gt;C31,"Need to capture an additional "&amp;ROUND(B31-C31,0)&amp;" cf","Congratulations!  You met the Target Volume")</f>
        <v>Congratulations!  You met the Target Volume</v>
      </c>
      <c r="F31" s="114"/>
      <c r="H31" s="115"/>
      <c r="I31" s="115"/>
      <c r="J31" s="115"/>
      <c r="K31" s="117"/>
      <c r="L31" s="117"/>
      <c r="M31" s="117"/>
      <c r="N31" s="117"/>
      <c r="O31" s="116"/>
      <c r="P31" s="104"/>
      <c r="R31" s="3"/>
      <c r="S31" s="3"/>
      <c r="T31" s="3"/>
      <c r="U31" s="3"/>
      <c r="V31" s="3"/>
      <c r="AF31" s="1"/>
      <c r="AG31" s="1"/>
    </row>
    <row r="32" spans="1:40" ht="41.25" customHeight="1" thickBot="1" x14ac:dyDescent="0.3">
      <c r="A32" s="121" t="s">
        <v>104</v>
      </c>
      <c r="B32" s="220">
        <f>'Site Data'!C34</f>
        <v>0</v>
      </c>
      <c r="C32" s="229" t="s">
        <v>92</v>
      </c>
      <c r="D32" s="220">
        <f>M26</f>
        <v>0</v>
      </c>
      <c r="E32" s="221" t="str">
        <f>IF('Site Data'!E29="Yes","N/A",IF(BMPs!B32&gt;D32,"Need to capture an additional "&amp;ROUND(B32-D32,0)&amp;" lbs","Congratulations! You met the Removal Target"))</f>
        <v>Congratulations! You met the Removal Target</v>
      </c>
      <c r="F32" s="114"/>
      <c r="H32" s="115"/>
      <c r="I32" s="115"/>
      <c r="J32" s="115"/>
      <c r="K32" s="117"/>
      <c r="L32" s="117"/>
      <c r="M32" s="117"/>
      <c r="N32" s="117"/>
      <c r="O32" s="116"/>
      <c r="P32" s="104"/>
      <c r="R32" s="3"/>
      <c r="S32" s="3"/>
      <c r="T32" s="3"/>
      <c r="U32" s="3"/>
      <c r="V32" s="3"/>
      <c r="AF32" s="1"/>
      <c r="AG32" s="1"/>
    </row>
    <row r="33" spans="1:33" x14ac:dyDescent="0.25">
      <c r="A33" s="122"/>
      <c r="B33" s="123"/>
      <c r="C33" s="123"/>
      <c r="D33" s="113"/>
      <c r="E33" s="113"/>
      <c r="F33" s="124"/>
      <c r="H33" s="125"/>
      <c r="I33" s="125"/>
      <c r="J33" s="125"/>
      <c r="K33" s="1"/>
      <c r="L33" s="1"/>
      <c r="M33" s="1"/>
      <c r="N33" s="1"/>
      <c r="O33" s="126"/>
      <c r="P33" s="104"/>
      <c r="R33" s="3"/>
      <c r="S33" s="3"/>
      <c r="T33" s="3"/>
      <c r="U33" s="3"/>
      <c r="V33" s="3"/>
      <c r="AF33" s="1"/>
      <c r="AG33" s="1"/>
    </row>
    <row r="34" spans="1:33" x14ac:dyDescent="0.25">
      <c r="A34" s="122"/>
      <c r="B34" s="127"/>
      <c r="C34" s="127"/>
      <c r="D34" s="128"/>
      <c r="E34" s="128"/>
      <c r="F34" s="2"/>
      <c r="H34" s="129"/>
      <c r="I34" s="129"/>
      <c r="J34" s="129"/>
      <c r="K34" s="130"/>
      <c r="L34" s="130"/>
      <c r="M34" s="130"/>
      <c r="N34" s="130"/>
      <c r="O34" s="131"/>
      <c r="R34" s="3"/>
      <c r="S34" s="3"/>
      <c r="T34" s="3"/>
      <c r="U34" s="3"/>
      <c r="V34" s="3"/>
      <c r="AF34" s="1"/>
      <c r="AG34" s="1"/>
    </row>
    <row r="35" spans="1:33" x14ac:dyDescent="0.25">
      <c r="A35" s="132"/>
      <c r="B35" s="127"/>
      <c r="C35" s="127"/>
      <c r="D35" s="128"/>
      <c r="E35" s="128"/>
      <c r="F35" s="2"/>
      <c r="H35" s="125"/>
      <c r="I35" s="125"/>
      <c r="J35" s="125"/>
      <c r="K35" s="133"/>
      <c r="L35" s="133"/>
      <c r="M35" s="133"/>
      <c r="N35" s="133"/>
      <c r="O35" s="126"/>
      <c r="R35" s="3"/>
      <c r="S35" s="3"/>
      <c r="T35" s="3"/>
      <c r="U35" s="3"/>
      <c r="V35" s="3"/>
      <c r="AF35" s="1"/>
      <c r="AG35" s="1"/>
    </row>
    <row r="36" spans="1:33" x14ac:dyDescent="0.25">
      <c r="B36" s="108"/>
      <c r="C36" s="108"/>
      <c r="D36" s="113"/>
      <c r="E36" s="113"/>
      <c r="G36" s="117"/>
      <c r="H36" s="134"/>
      <c r="I36" s="134"/>
      <c r="J36" s="134"/>
      <c r="K36" s="130"/>
      <c r="L36" s="130"/>
      <c r="M36" s="130"/>
      <c r="N36" s="130"/>
      <c r="O36" s="126"/>
      <c r="R36" s="3"/>
      <c r="S36" s="3"/>
      <c r="T36" s="3"/>
      <c r="U36" s="3"/>
      <c r="V36" s="3"/>
      <c r="AF36" s="1"/>
      <c r="AG36" s="1"/>
    </row>
    <row r="37" spans="1:33" ht="14.25" customHeight="1" x14ac:dyDescent="0.25">
      <c r="B37" s="108"/>
      <c r="C37" s="108"/>
      <c r="D37" s="113"/>
      <c r="E37" s="113"/>
      <c r="G37" s="135"/>
      <c r="H37" s="125"/>
      <c r="I37" s="125"/>
      <c r="J37" s="125"/>
      <c r="K37" s="136"/>
      <c r="L37" s="136"/>
      <c r="M37" s="136"/>
      <c r="N37" s="136"/>
      <c r="O37" s="131"/>
      <c r="R37" s="3"/>
      <c r="S37" s="3"/>
      <c r="T37" s="3"/>
      <c r="U37" s="3"/>
      <c r="V37" s="3"/>
      <c r="AF37" s="1"/>
      <c r="AG37" s="1"/>
    </row>
    <row r="38" spans="1:33" ht="12" customHeight="1" x14ac:dyDescent="0.25">
      <c r="B38" s="108"/>
      <c r="C38" s="108"/>
      <c r="D38" s="113"/>
      <c r="E38" s="113"/>
      <c r="F38" s="61"/>
      <c r="G38" s="50"/>
      <c r="H38" s="129"/>
      <c r="I38" s="129"/>
      <c r="J38" s="129"/>
      <c r="K38" s="131"/>
      <c r="L38" s="131"/>
      <c r="M38" s="131"/>
      <c r="N38" s="131"/>
      <c r="O38" s="131"/>
      <c r="R38" s="3"/>
      <c r="S38" s="3"/>
      <c r="T38" s="3"/>
      <c r="U38" s="3"/>
      <c r="V38" s="3"/>
      <c r="AF38" s="1"/>
      <c r="AG38" s="1"/>
    </row>
    <row r="39" spans="1:33" ht="12" customHeight="1" x14ac:dyDescent="0.25">
      <c r="B39" s="108"/>
      <c r="C39" s="108"/>
      <c r="D39" s="113"/>
      <c r="E39" s="113"/>
      <c r="F39" s="61"/>
      <c r="G39" s="50"/>
      <c r="H39" s="129"/>
      <c r="I39" s="129"/>
      <c r="J39" s="129"/>
      <c r="K39" s="137"/>
      <c r="L39" s="137"/>
      <c r="M39" s="137"/>
      <c r="N39" s="137"/>
      <c r="O39" s="131"/>
      <c r="R39" s="3"/>
      <c r="S39" s="3"/>
      <c r="T39" s="3"/>
      <c r="U39" s="3"/>
      <c r="V39" s="3"/>
      <c r="AF39" s="1"/>
      <c r="AG39" s="1"/>
    </row>
    <row r="40" spans="1:33" ht="12" customHeight="1" x14ac:dyDescent="0.25">
      <c r="B40" s="108"/>
      <c r="C40" s="108"/>
      <c r="D40" s="113"/>
      <c r="E40" s="113"/>
      <c r="F40" s="61"/>
      <c r="G40" s="1"/>
      <c r="H40" s="1"/>
      <c r="I40" s="1"/>
      <c r="J40" s="1"/>
      <c r="K40" s="60"/>
      <c r="L40" s="60"/>
      <c r="M40" s="60"/>
      <c r="N40" s="60"/>
      <c r="O40" s="129"/>
      <c r="P40" s="131"/>
      <c r="Q40" s="131"/>
      <c r="R40" s="2"/>
      <c r="T40" s="3"/>
      <c r="U40" s="3"/>
      <c r="V40" s="3"/>
      <c r="W40" s="3"/>
      <c r="X40" s="3"/>
      <c r="AA40" s="1"/>
      <c r="AB40" s="1"/>
      <c r="AC40" s="1"/>
    </row>
    <row r="41" spans="1:33" ht="12" customHeight="1" x14ac:dyDescent="0.25">
      <c r="B41" s="108"/>
      <c r="C41" s="108"/>
      <c r="D41" s="113"/>
      <c r="E41" s="113"/>
      <c r="F41" s="61"/>
      <c r="G41" s="1"/>
      <c r="H41" s="1"/>
      <c r="I41" s="1"/>
      <c r="J41" s="1"/>
      <c r="K41" s="60"/>
      <c r="L41" s="60"/>
      <c r="M41" s="60"/>
      <c r="N41" s="60"/>
      <c r="P41" s="131"/>
      <c r="Q41" s="131"/>
      <c r="R41" s="2"/>
      <c r="T41" s="3"/>
      <c r="U41" s="3"/>
      <c r="V41" s="3"/>
      <c r="W41" s="3"/>
      <c r="X41" s="3"/>
      <c r="AA41" s="1"/>
      <c r="AB41" s="1"/>
      <c r="AC41" s="1"/>
    </row>
    <row r="42" spans="1:33" ht="12" customHeight="1" x14ac:dyDescent="0.25">
      <c r="B42" s="108"/>
      <c r="C42" s="108"/>
      <c r="D42" s="113"/>
      <c r="E42" s="113"/>
      <c r="F42" s="61"/>
      <c r="G42" s="1"/>
      <c r="H42" s="1"/>
      <c r="I42" s="1"/>
      <c r="J42" s="1"/>
      <c r="K42" s="60"/>
      <c r="L42" s="60"/>
      <c r="M42" s="60"/>
      <c r="N42" s="60"/>
      <c r="P42" s="131"/>
      <c r="Q42" s="131"/>
      <c r="R42" s="2"/>
      <c r="T42" s="3"/>
      <c r="U42" s="3"/>
      <c r="V42" s="3"/>
      <c r="W42" s="3"/>
      <c r="X42" s="3"/>
      <c r="AA42" s="1"/>
      <c r="AB42" s="1"/>
      <c r="AC42" s="1"/>
    </row>
    <row r="43" spans="1:33" ht="12" customHeight="1" x14ac:dyDescent="0.25">
      <c r="B43" s="108"/>
      <c r="C43" s="108"/>
      <c r="D43" s="113"/>
      <c r="E43" s="113"/>
      <c r="F43" s="61"/>
      <c r="G43" s="1"/>
      <c r="H43" s="1"/>
      <c r="I43" s="1"/>
      <c r="J43" s="1"/>
      <c r="K43" s="60"/>
      <c r="L43" s="60"/>
      <c r="M43" s="60"/>
      <c r="N43" s="60"/>
      <c r="P43" s="131"/>
      <c r="Q43" s="131"/>
      <c r="R43" s="2"/>
      <c r="T43" s="3"/>
      <c r="U43" s="3"/>
      <c r="V43" s="3"/>
      <c r="W43" s="3"/>
      <c r="X43" s="3"/>
      <c r="AA43" s="1"/>
      <c r="AB43" s="1"/>
      <c r="AC43" s="1"/>
    </row>
    <row r="44" spans="1:33" ht="12.75" customHeight="1" x14ac:dyDescent="0.25">
      <c r="B44" s="108"/>
      <c r="C44" s="108"/>
      <c r="D44" s="113"/>
      <c r="E44" s="113"/>
      <c r="F44" s="61"/>
      <c r="G44" s="1"/>
      <c r="H44" s="1"/>
      <c r="I44" s="1"/>
      <c r="J44" s="1"/>
      <c r="K44" s="60"/>
      <c r="L44" s="60"/>
      <c r="M44" s="60"/>
      <c r="N44" s="60"/>
      <c r="P44" s="131"/>
      <c r="Q44" s="131"/>
      <c r="R44" s="2"/>
      <c r="T44" s="3"/>
      <c r="U44" s="3"/>
      <c r="V44" s="3"/>
      <c r="W44" s="3"/>
      <c r="X44" s="3"/>
      <c r="AA44" s="1"/>
      <c r="AB44" s="1"/>
      <c r="AC44" s="1"/>
    </row>
    <row r="45" spans="1:33" ht="12" customHeight="1" x14ac:dyDescent="0.25">
      <c r="A45" s="138" t="s">
        <v>63</v>
      </c>
      <c r="B45" s="108"/>
      <c r="C45" s="108"/>
      <c r="H45" s="139"/>
      <c r="I45" s="139"/>
      <c r="J45" s="139"/>
      <c r="K45" s="45"/>
      <c r="L45" s="45"/>
      <c r="M45" s="45"/>
      <c r="N45" s="45"/>
      <c r="P45" s="45"/>
      <c r="Q45" s="44"/>
      <c r="R45" s="3"/>
      <c r="S45" s="3"/>
      <c r="T45" s="3"/>
      <c r="U45" s="3"/>
      <c r="V45" s="3"/>
      <c r="AA45" s="1"/>
      <c r="AB45" s="1"/>
      <c r="AC45" s="1"/>
      <c r="AD45" s="1"/>
      <c r="AE45" s="1"/>
      <c r="AF45" s="1"/>
      <c r="AG45" s="1"/>
    </row>
    <row r="46" spans="1:33" ht="12" customHeight="1" x14ac:dyDescent="0.25">
      <c r="A46" s="78" t="s">
        <v>41</v>
      </c>
      <c r="B46" s="108"/>
      <c r="C46" s="108"/>
      <c r="D46" s="2"/>
      <c r="E46" s="2"/>
      <c r="O46" s="45"/>
      <c r="P46" s="140"/>
      <c r="Q46" s="44"/>
      <c r="R46" s="3"/>
      <c r="S46" s="3"/>
      <c r="T46" s="3"/>
      <c r="U46" s="3"/>
      <c r="V46" s="3"/>
      <c r="AA46" s="1"/>
      <c r="AB46" s="1"/>
      <c r="AC46" s="1"/>
      <c r="AD46" s="1"/>
      <c r="AE46" s="1"/>
      <c r="AF46" s="1"/>
      <c r="AG46" s="1"/>
    </row>
    <row r="47" spans="1:33" ht="12" customHeight="1" x14ac:dyDescent="0.25">
      <c r="A47" s="78" t="s">
        <v>42</v>
      </c>
      <c r="B47" s="108"/>
      <c r="C47" s="108"/>
      <c r="D47" s="2"/>
      <c r="E47" s="2"/>
      <c r="O47" s="45"/>
      <c r="P47" s="140"/>
      <c r="Q47" s="44"/>
      <c r="R47" s="3"/>
      <c r="S47" s="3"/>
      <c r="T47" s="3"/>
      <c r="U47" s="3"/>
      <c r="V47" s="3"/>
      <c r="AA47" s="1"/>
      <c r="AB47" s="1"/>
      <c r="AC47" s="1"/>
      <c r="AD47" s="1"/>
      <c r="AE47" s="1"/>
      <c r="AF47" s="1"/>
      <c r="AG47" s="1"/>
    </row>
    <row r="48" spans="1:33" ht="12" customHeight="1" x14ac:dyDescent="0.25">
      <c r="A48" s="79" t="s">
        <v>43</v>
      </c>
      <c r="B48" s="108"/>
      <c r="C48" s="108"/>
      <c r="D48" s="2"/>
      <c r="E48" s="2"/>
      <c r="O48" s="45"/>
      <c r="P48" s="140"/>
      <c r="Q48" s="44"/>
      <c r="R48" s="3"/>
      <c r="S48" s="3"/>
      <c r="T48" s="3"/>
      <c r="U48" s="3"/>
      <c r="V48" s="3"/>
      <c r="AA48" s="1"/>
      <c r="AB48" s="1"/>
      <c r="AC48" s="1"/>
      <c r="AD48" s="1"/>
      <c r="AE48" s="1"/>
      <c r="AF48" s="1"/>
      <c r="AG48" s="1"/>
    </row>
    <row r="49" spans="1:33" ht="12" customHeight="1" x14ac:dyDescent="0.25">
      <c r="A49" s="80" t="s">
        <v>44</v>
      </c>
      <c r="B49" s="108"/>
      <c r="C49" s="108"/>
      <c r="D49" s="2"/>
      <c r="E49" s="2"/>
      <c r="O49" s="45"/>
      <c r="P49" s="140"/>
      <c r="Q49" s="44"/>
      <c r="R49" s="3"/>
      <c r="S49" s="3"/>
      <c r="T49" s="3"/>
      <c r="U49" s="3"/>
      <c r="V49" s="3"/>
      <c r="AA49" s="1"/>
      <c r="AB49" s="1"/>
      <c r="AC49" s="1"/>
      <c r="AD49" s="1"/>
      <c r="AE49" s="1"/>
      <c r="AF49" s="1"/>
      <c r="AG49" s="1"/>
    </row>
    <row r="50" spans="1:33" ht="12" customHeight="1" x14ac:dyDescent="0.25">
      <c r="A50" s="78" t="s">
        <v>45</v>
      </c>
      <c r="B50" s="108"/>
      <c r="C50" s="108"/>
      <c r="D50" s="2"/>
      <c r="E50" s="2"/>
      <c r="O50" s="45"/>
      <c r="P50" s="140"/>
      <c r="Q50" s="44"/>
      <c r="R50" s="3"/>
      <c r="S50" s="3"/>
      <c r="T50" s="3"/>
      <c r="U50" s="3"/>
      <c r="V50" s="3"/>
      <c r="AA50" s="1"/>
      <c r="AB50" s="1"/>
      <c r="AC50" s="1"/>
      <c r="AD50" s="1"/>
      <c r="AE50" s="1"/>
      <c r="AF50" s="1"/>
      <c r="AG50" s="1"/>
    </row>
    <row r="51" spans="1:33" ht="12" customHeight="1" x14ac:dyDescent="0.25">
      <c r="A51" s="81" t="s">
        <v>46</v>
      </c>
      <c r="B51" s="108"/>
      <c r="C51" s="108"/>
      <c r="D51" s="2"/>
      <c r="E51" s="2"/>
      <c r="H51" s="141"/>
      <c r="I51" s="141"/>
      <c r="J51" s="141"/>
      <c r="K51" s="141"/>
      <c r="L51" s="141"/>
      <c r="M51" s="141"/>
      <c r="N51" s="141"/>
      <c r="P51" s="140"/>
      <c r="Q51" s="44"/>
      <c r="R51" s="3"/>
      <c r="S51" s="3"/>
      <c r="T51" s="3"/>
      <c r="U51" s="3"/>
      <c r="V51" s="3"/>
      <c r="AA51" s="1"/>
      <c r="AB51" s="1"/>
      <c r="AC51" s="1"/>
      <c r="AD51" s="1"/>
      <c r="AE51" s="1"/>
      <c r="AF51" s="1"/>
      <c r="AG51" s="1"/>
    </row>
    <row r="52" spans="1:33" ht="12" customHeight="1" x14ac:dyDescent="0.25">
      <c r="A52" s="81" t="s">
        <v>47</v>
      </c>
      <c r="B52" s="108"/>
      <c r="C52" s="108"/>
      <c r="D52" s="2"/>
      <c r="E52" s="2"/>
      <c r="P52" s="140"/>
      <c r="Q52" s="44"/>
      <c r="R52" s="3"/>
      <c r="S52" s="3"/>
      <c r="T52" s="3"/>
      <c r="U52" s="3"/>
      <c r="V52" s="3"/>
      <c r="AA52" s="1"/>
      <c r="AB52" s="1"/>
      <c r="AC52" s="1"/>
      <c r="AD52" s="1"/>
      <c r="AE52" s="1"/>
      <c r="AF52" s="1"/>
      <c r="AG52" s="1"/>
    </row>
    <row r="53" spans="1:33" ht="12" customHeight="1" x14ac:dyDescent="0.25">
      <c r="A53" s="79" t="s">
        <v>48</v>
      </c>
      <c r="B53" s="108"/>
      <c r="C53" s="108"/>
      <c r="D53" s="2"/>
      <c r="E53" s="2"/>
      <c r="P53" s="140"/>
      <c r="Q53" s="44"/>
      <c r="R53" s="3"/>
      <c r="S53" s="3"/>
      <c r="T53" s="3"/>
      <c r="U53" s="3"/>
      <c r="V53" s="3"/>
      <c r="AA53" s="1"/>
      <c r="AB53" s="1"/>
      <c r="AC53" s="1"/>
      <c r="AD53" s="1"/>
      <c r="AE53" s="1"/>
      <c r="AF53" s="1"/>
      <c r="AG53" s="1"/>
    </row>
    <row r="54" spans="1:33" ht="12" customHeight="1" x14ac:dyDescent="0.25">
      <c r="A54" s="79" t="s">
        <v>49</v>
      </c>
      <c r="B54" s="108"/>
      <c r="C54" s="108"/>
      <c r="D54" s="2"/>
      <c r="E54" s="2"/>
      <c r="O54" s="129"/>
      <c r="P54" s="140"/>
      <c r="Q54" s="44"/>
      <c r="R54" s="3"/>
      <c r="S54" s="3"/>
      <c r="T54" s="3"/>
      <c r="U54" s="3"/>
      <c r="V54" s="3"/>
      <c r="AA54" s="1"/>
      <c r="AB54" s="1"/>
      <c r="AC54" s="1"/>
      <c r="AD54" s="1"/>
      <c r="AE54" s="1"/>
      <c r="AF54" s="1"/>
      <c r="AG54" s="1"/>
    </row>
    <row r="55" spans="1:33" ht="12" customHeight="1" x14ac:dyDescent="0.25">
      <c r="A55" s="79" t="s">
        <v>50</v>
      </c>
      <c r="B55" s="108"/>
      <c r="C55" s="108"/>
      <c r="D55" s="2"/>
      <c r="E55" s="2"/>
      <c r="O55" s="129"/>
      <c r="P55" s="140"/>
      <c r="Q55" s="44"/>
      <c r="R55" s="3"/>
      <c r="S55" s="3"/>
      <c r="T55" s="3"/>
      <c r="U55" s="3"/>
      <c r="V55" s="3"/>
      <c r="AA55" s="1"/>
      <c r="AB55" s="1"/>
      <c r="AC55" s="1"/>
      <c r="AD55" s="1"/>
      <c r="AE55" s="1"/>
      <c r="AF55" s="1"/>
      <c r="AG55" s="1"/>
    </row>
    <row r="56" spans="1:33" ht="12" customHeight="1" x14ac:dyDescent="0.25">
      <c r="A56" s="80" t="s">
        <v>51</v>
      </c>
      <c r="B56" s="108"/>
      <c r="C56" s="108"/>
      <c r="D56" s="2"/>
      <c r="E56" s="2"/>
      <c r="O56" s="45"/>
      <c r="P56" s="140"/>
      <c r="Q56" s="44"/>
      <c r="R56" s="3"/>
      <c r="S56" s="3"/>
      <c r="T56" s="3"/>
      <c r="U56" s="3"/>
      <c r="V56" s="3"/>
      <c r="AA56" s="1"/>
      <c r="AB56" s="1"/>
      <c r="AC56" s="1"/>
      <c r="AD56" s="1"/>
      <c r="AE56" s="1"/>
      <c r="AF56" s="1"/>
      <c r="AG56" s="1"/>
    </row>
    <row r="57" spans="1:33" ht="12" customHeight="1" x14ac:dyDescent="0.25">
      <c r="A57" s="80" t="s">
        <v>52</v>
      </c>
      <c r="B57" s="108"/>
      <c r="C57" s="108"/>
      <c r="D57" s="2"/>
      <c r="E57" s="2"/>
      <c r="O57" s="45"/>
      <c r="P57" s="140"/>
      <c r="Q57" s="44"/>
      <c r="R57" s="3"/>
      <c r="S57" s="3"/>
      <c r="T57" s="3"/>
      <c r="U57" s="3"/>
      <c r="V57" s="3"/>
      <c r="AA57" s="1"/>
      <c r="AB57" s="1"/>
      <c r="AC57" s="1"/>
      <c r="AD57" s="1"/>
      <c r="AE57" s="1"/>
      <c r="AF57" s="1"/>
      <c r="AG57" s="1"/>
    </row>
    <row r="58" spans="1:33" x14ac:dyDescent="0.25">
      <c r="A58" s="82" t="s">
        <v>53</v>
      </c>
    </row>
    <row r="59" spans="1:33" x14ac:dyDescent="0.25">
      <c r="A59" s="82" t="s">
        <v>54</v>
      </c>
    </row>
    <row r="60" spans="1:33" x14ac:dyDescent="0.25">
      <c r="A60" s="82" t="s">
        <v>55</v>
      </c>
    </row>
    <row r="61" spans="1:33" x14ac:dyDescent="0.25">
      <c r="A61" s="82" t="s">
        <v>56</v>
      </c>
    </row>
    <row r="62" spans="1:33" x14ac:dyDescent="0.25">
      <c r="A62" s="82" t="s">
        <v>57</v>
      </c>
    </row>
    <row r="63" spans="1:33" ht="12" customHeight="1" x14ac:dyDescent="0.25">
      <c r="A63" s="78" t="s">
        <v>58</v>
      </c>
      <c r="B63" s="108"/>
      <c r="C63" s="111"/>
      <c r="D63" s="142"/>
      <c r="E63" s="142"/>
      <c r="O63" s="45"/>
      <c r="P63" s="140"/>
      <c r="Q63" s="44"/>
      <c r="AA63" s="1"/>
      <c r="AB63" s="1"/>
      <c r="AC63" s="1"/>
      <c r="AD63" s="1"/>
      <c r="AE63" s="1"/>
      <c r="AF63" s="1"/>
      <c r="AG63" s="1"/>
    </row>
    <row r="64" spans="1:33" ht="12.75" customHeight="1" x14ac:dyDescent="0.25">
      <c r="A64" s="78" t="s">
        <v>59</v>
      </c>
      <c r="B64" s="108"/>
      <c r="C64" s="111"/>
      <c r="D64" s="143"/>
      <c r="E64" s="143"/>
      <c r="O64" s="45"/>
      <c r="P64" s="140"/>
      <c r="Q64" s="44"/>
      <c r="AA64" s="1"/>
      <c r="AB64" s="1"/>
      <c r="AC64" s="1"/>
      <c r="AD64" s="1"/>
      <c r="AE64" s="1"/>
      <c r="AF64" s="1"/>
      <c r="AG64" s="1"/>
    </row>
    <row r="65" spans="1:40" ht="12.75" customHeight="1" x14ac:dyDescent="0.25">
      <c r="A65" s="78" t="s">
        <v>60</v>
      </c>
      <c r="B65" s="108"/>
      <c r="C65" s="111"/>
      <c r="D65" s="143"/>
      <c r="E65" s="143"/>
      <c r="O65" s="45"/>
      <c r="P65" s="140"/>
      <c r="Q65" s="44"/>
      <c r="AA65" s="1"/>
      <c r="AB65" s="1"/>
      <c r="AC65" s="1"/>
      <c r="AD65" s="1"/>
      <c r="AE65" s="1"/>
      <c r="AF65" s="1"/>
      <c r="AG65" s="1"/>
    </row>
    <row r="66" spans="1:40" ht="12.75" customHeight="1" x14ac:dyDescent="0.25">
      <c r="A66" s="143"/>
      <c r="B66" s="144"/>
      <c r="C66" s="111"/>
      <c r="D66" s="42"/>
      <c r="E66" s="42"/>
      <c r="O66" s="45"/>
      <c r="P66" s="140"/>
      <c r="Q66" s="44"/>
    </row>
    <row r="67" spans="1:40" ht="12.75" customHeight="1" x14ac:dyDescent="0.25">
      <c r="A67" s="143"/>
      <c r="B67" s="111"/>
      <c r="C67" s="111"/>
      <c r="D67" s="42"/>
      <c r="E67" s="42"/>
      <c r="O67" s="45"/>
      <c r="P67" s="140"/>
      <c r="Q67" s="44"/>
    </row>
    <row r="68" spans="1:40" ht="12.75" customHeight="1" x14ac:dyDescent="0.25">
      <c r="A68" s="112"/>
      <c r="B68" s="111"/>
      <c r="C68" s="111"/>
      <c r="D68" s="42"/>
      <c r="E68" s="42"/>
      <c r="P68" s="61"/>
    </row>
    <row r="69" spans="1:40" s="42" customFormat="1" x14ac:dyDescent="0.25">
      <c r="A69" s="142"/>
      <c r="B69" s="111"/>
      <c r="C69" s="111"/>
      <c r="D69" s="142"/>
      <c r="E69" s="142"/>
      <c r="F69" s="1"/>
      <c r="G69" s="60"/>
      <c r="H69" s="60"/>
      <c r="I69" s="60"/>
      <c r="J69" s="60"/>
      <c r="K69" s="111"/>
      <c r="L69" s="111"/>
      <c r="M69" s="111"/>
      <c r="N69" s="111"/>
      <c r="O69" s="2"/>
      <c r="P69" s="61"/>
      <c r="R69" s="44"/>
      <c r="S69" s="44"/>
      <c r="T69" s="44"/>
      <c r="U69" s="44"/>
      <c r="V69" s="44"/>
      <c r="W69" s="44"/>
      <c r="X69" s="44"/>
      <c r="Y69" s="44"/>
      <c r="Z69" s="44"/>
      <c r="AN69" s="146"/>
    </row>
    <row r="70" spans="1:40" s="42" customFormat="1" x14ac:dyDescent="0.25">
      <c r="A70" s="142"/>
      <c r="B70" s="111"/>
      <c r="C70" s="111"/>
      <c r="D70" s="142"/>
      <c r="E70" s="142"/>
      <c r="F70" s="1"/>
      <c r="G70" s="60"/>
      <c r="H70" s="60"/>
      <c r="I70" s="60"/>
      <c r="J70" s="60"/>
      <c r="K70" s="111"/>
      <c r="L70" s="111"/>
      <c r="M70" s="111"/>
      <c r="N70" s="111"/>
      <c r="O70" s="2"/>
      <c r="P70" s="61"/>
      <c r="AN70" s="146"/>
    </row>
    <row r="71" spans="1:40" s="42" customFormat="1" x14ac:dyDescent="0.25">
      <c r="A71" s="142"/>
      <c r="B71" s="111"/>
      <c r="C71" s="111"/>
      <c r="D71" s="142"/>
      <c r="E71" s="142"/>
      <c r="G71" s="145"/>
      <c r="H71" s="145"/>
      <c r="I71" s="145"/>
      <c r="J71" s="145"/>
      <c r="K71" s="111"/>
      <c r="L71" s="111"/>
      <c r="M71" s="111"/>
      <c r="N71" s="111"/>
      <c r="O71" s="2"/>
      <c r="P71" s="61"/>
      <c r="AN71" s="146"/>
    </row>
    <row r="72" spans="1:40" s="42" customFormat="1" x14ac:dyDescent="0.25">
      <c r="A72" s="147"/>
      <c r="B72" s="111"/>
      <c r="C72" s="111"/>
      <c r="D72" s="147"/>
      <c r="E72" s="147"/>
      <c r="G72" s="145"/>
      <c r="H72" s="145"/>
      <c r="I72" s="145"/>
      <c r="J72" s="145"/>
      <c r="K72" s="111"/>
      <c r="L72" s="111"/>
      <c r="M72" s="111"/>
      <c r="N72" s="111"/>
      <c r="O72" s="2"/>
      <c r="P72" s="61"/>
      <c r="AN72" s="146"/>
    </row>
    <row r="73" spans="1:40" s="42" customFormat="1" x14ac:dyDescent="0.25">
      <c r="A73" s="142"/>
      <c r="B73" s="111"/>
      <c r="C73" s="111"/>
      <c r="D73" s="142"/>
      <c r="E73" s="142"/>
      <c r="G73" s="145"/>
      <c r="H73" s="145"/>
      <c r="I73" s="145"/>
      <c r="J73" s="145"/>
      <c r="K73" s="111"/>
      <c r="L73" s="111"/>
      <c r="M73" s="111"/>
      <c r="N73" s="111"/>
      <c r="O73" s="2"/>
      <c r="P73" s="61"/>
      <c r="Q73" s="44"/>
      <c r="AN73" s="146"/>
    </row>
    <row r="74" spans="1:40" s="42" customFormat="1" x14ac:dyDescent="0.25">
      <c r="A74" s="148"/>
      <c r="B74" s="111"/>
      <c r="C74" s="111"/>
      <c r="D74" s="148"/>
      <c r="E74" s="148"/>
      <c r="G74" s="145"/>
      <c r="H74" s="145"/>
      <c r="I74" s="145"/>
      <c r="J74" s="145"/>
      <c r="K74" s="111"/>
      <c r="L74" s="111"/>
      <c r="M74" s="111"/>
      <c r="N74" s="111"/>
      <c r="O74" s="2"/>
      <c r="P74" s="61"/>
      <c r="Q74" s="44"/>
      <c r="AA74" s="149"/>
      <c r="AB74" s="149"/>
      <c r="AC74" s="149"/>
      <c r="AD74" s="149"/>
      <c r="AN74" s="146"/>
    </row>
    <row r="75" spans="1:40" s="42" customFormat="1" x14ac:dyDescent="0.25">
      <c r="A75" s="148"/>
      <c r="B75" s="111"/>
      <c r="C75" s="111"/>
      <c r="D75" s="148"/>
      <c r="E75" s="148"/>
      <c r="G75" s="145"/>
      <c r="H75" s="145"/>
      <c r="I75" s="145"/>
      <c r="J75" s="145"/>
      <c r="K75" s="111"/>
      <c r="L75" s="111"/>
      <c r="M75" s="111"/>
      <c r="N75" s="111"/>
      <c r="O75" s="2"/>
      <c r="P75" s="61"/>
      <c r="Q75" s="44"/>
      <c r="AN75" s="146"/>
    </row>
    <row r="76" spans="1:40" s="42" customFormat="1" x14ac:dyDescent="0.25">
      <c r="A76" s="142"/>
      <c r="B76" s="111"/>
      <c r="C76" s="111"/>
      <c r="D76" s="142"/>
      <c r="E76" s="142"/>
      <c r="G76" s="145"/>
      <c r="H76" s="145"/>
      <c r="I76" s="145"/>
      <c r="J76" s="145"/>
      <c r="K76" s="111"/>
      <c r="L76" s="111"/>
      <c r="M76" s="111"/>
      <c r="N76" s="111"/>
      <c r="O76" s="2"/>
      <c r="P76" s="61"/>
      <c r="Q76" s="44"/>
      <c r="AN76" s="146"/>
    </row>
    <row r="77" spans="1:40" s="42" customFormat="1" x14ac:dyDescent="0.25">
      <c r="A77" s="142"/>
      <c r="B77" s="150"/>
      <c r="C77" s="150"/>
      <c r="D77" s="142"/>
      <c r="E77" s="142"/>
      <c r="G77" s="145"/>
      <c r="H77" s="145"/>
      <c r="I77" s="145"/>
      <c r="J77" s="145"/>
      <c r="K77" s="111"/>
      <c r="L77" s="111"/>
      <c r="M77" s="111"/>
      <c r="N77" s="111"/>
      <c r="O77" s="2"/>
      <c r="P77" s="61"/>
      <c r="Q77" s="44"/>
      <c r="AN77" s="146"/>
    </row>
    <row r="78" spans="1:40" s="42" customFormat="1" x14ac:dyDescent="0.25">
      <c r="A78" s="142"/>
      <c r="B78" s="150"/>
      <c r="C78" s="150"/>
      <c r="D78" s="142"/>
      <c r="E78" s="142"/>
      <c r="G78" s="145"/>
      <c r="H78" s="145"/>
      <c r="I78" s="145"/>
      <c r="J78" s="145"/>
      <c r="K78" s="111"/>
      <c r="L78" s="111"/>
      <c r="M78" s="111"/>
      <c r="N78" s="111"/>
      <c r="O78" s="2"/>
      <c r="P78" s="61"/>
      <c r="Q78" s="44"/>
      <c r="AN78" s="146"/>
    </row>
    <row r="79" spans="1:40" s="42" customFormat="1" x14ac:dyDescent="0.25">
      <c r="A79" s="142"/>
      <c r="B79" s="150"/>
      <c r="C79" s="150"/>
      <c r="D79" s="142"/>
      <c r="E79" s="142"/>
      <c r="G79" s="145"/>
      <c r="H79" s="145"/>
      <c r="I79" s="145"/>
      <c r="J79" s="145"/>
      <c r="K79" s="111"/>
      <c r="L79" s="111"/>
      <c r="M79" s="111"/>
      <c r="N79" s="111"/>
      <c r="O79" s="2"/>
      <c r="P79" s="61"/>
      <c r="Q79" s="44"/>
      <c r="AN79" s="146"/>
    </row>
    <row r="80" spans="1:40" s="42" customFormat="1" x14ac:dyDescent="0.25">
      <c r="A80" s="142"/>
      <c r="B80" s="150"/>
      <c r="C80" s="150"/>
      <c r="D80" s="142"/>
      <c r="E80" s="142"/>
      <c r="G80" s="145"/>
      <c r="H80" s="145"/>
      <c r="I80" s="145"/>
      <c r="J80" s="145"/>
      <c r="K80" s="111"/>
      <c r="L80" s="111"/>
      <c r="M80" s="111"/>
      <c r="N80" s="111"/>
      <c r="O80" s="150"/>
      <c r="P80" s="151"/>
      <c r="Q80" s="44"/>
      <c r="AN80" s="146"/>
    </row>
    <row r="81" spans="1:40" x14ac:dyDescent="0.25">
      <c r="A81" s="142"/>
      <c r="B81" s="150"/>
      <c r="C81" s="150"/>
      <c r="D81" s="142"/>
      <c r="E81" s="142"/>
      <c r="F81" s="152"/>
      <c r="G81" s="153"/>
      <c r="H81" s="153"/>
      <c r="I81" s="153"/>
      <c r="J81" s="153"/>
      <c r="K81" s="152"/>
      <c r="L81" s="152"/>
      <c r="M81" s="152"/>
      <c r="N81" s="152"/>
      <c r="O81" s="142"/>
      <c r="P81" s="44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1"/>
      <c r="AB81" s="1"/>
      <c r="AC81" s="1"/>
      <c r="AD81" s="1"/>
      <c r="AE81" s="1"/>
      <c r="AF81" s="1"/>
      <c r="AG81" s="1"/>
    </row>
    <row r="82" spans="1:40" x14ac:dyDescent="0.25">
      <c r="A82" s="154"/>
      <c r="B82" s="150"/>
      <c r="C82" s="150"/>
      <c r="D82" s="42"/>
      <c r="E82" s="42"/>
      <c r="F82" s="152"/>
      <c r="G82" s="153"/>
      <c r="H82" s="153"/>
      <c r="I82" s="153"/>
      <c r="J82" s="153"/>
      <c r="K82" s="152"/>
      <c r="L82" s="152"/>
      <c r="M82" s="152"/>
      <c r="N82" s="152"/>
      <c r="O82" s="142"/>
      <c r="P82" s="44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1"/>
      <c r="AB82" s="1"/>
      <c r="AC82" s="1"/>
      <c r="AD82" s="1"/>
      <c r="AE82" s="1"/>
      <c r="AF82" s="1"/>
      <c r="AG82" s="1"/>
    </row>
    <row r="83" spans="1:40" x14ac:dyDescent="0.25">
      <c r="A83" s="154"/>
      <c r="B83" s="150"/>
      <c r="C83" s="150"/>
      <c r="D83" s="42"/>
      <c r="E83" s="42"/>
      <c r="F83" s="152"/>
      <c r="G83" s="153"/>
      <c r="H83" s="153"/>
      <c r="I83" s="153"/>
      <c r="J83" s="153"/>
      <c r="K83" s="152"/>
      <c r="L83" s="152"/>
      <c r="M83" s="152"/>
      <c r="N83" s="152"/>
      <c r="O83" s="142"/>
      <c r="P83" s="152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1"/>
      <c r="AB83" s="1"/>
      <c r="AC83" s="1"/>
      <c r="AD83" s="1"/>
      <c r="AE83" s="1"/>
      <c r="AF83" s="1"/>
      <c r="AG83" s="1"/>
    </row>
    <row r="84" spans="1:40" x14ac:dyDescent="0.25">
      <c r="A84" s="42"/>
      <c r="B84" s="150"/>
      <c r="C84" s="150"/>
      <c r="D84" s="42"/>
      <c r="E84" s="42"/>
      <c r="F84" s="152"/>
      <c r="G84" s="153"/>
      <c r="H84" s="153"/>
      <c r="I84" s="153"/>
      <c r="J84" s="153"/>
      <c r="K84" s="152"/>
      <c r="L84" s="152"/>
      <c r="M84" s="152"/>
      <c r="N84" s="152"/>
      <c r="O84" s="142"/>
      <c r="P84" s="44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1"/>
      <c r="AB84" s="1"/>
      <c r="AC84" s="1"/>
      <c r="AD84" s="1"/>
      <c r="AE84" s="1"/>
      <c r="AF84" s="1"/>
      <c r="AG84" s="1"/>
    </row>
    <row r="85" spans="1:40" ht="12.75" customHeight="1" x14ac:dyDescent="0.25">
      <c r="A85" s="42"/>
      <c r="B85" s="150"/>
      <c r="C85" s="150"/>
      <c r="D85" s="42"/>
      <c r="E85" s="42"/>
      <c r="F85" s="152"/>
      <c r="G85" s="153"/>
      <c r="H85" s="153"/>
      <c r="I85" s="153"/>
      <c r="J85" s="153"/>
      <c r="K85" s="152"/>
      <c r="L85" s="152"/>
      <c r="M85" s="152"/>
      <c r="N85" s="152"/>
      <c r="O85" s="142"/>
      <c r="P85" s="44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1"/>
      <c r="AB85" s="1"/>
      <c r="AC85" s="1"/>
      <c r="AD85" s="1"/>
      <c r="AE85" s="1"/>
      <c r="AF85" s="1"/>
      <c r="AG85" s="1"/>
    </row>
    <row r="86" spans="1:40" x14ac:dyDescent="0.25">
      <c r="A86" s="42"/>
      <c r="B86" s="150"/>
      <c r="C86" s="150"/>
      <c r="D86" s="42"/>
      <c r="E86" s="42"/>
      <c r="F86" s="152"/>
      <c r="G86" s="153"/>
      <c r="H86" s="153"/>
      <c r="I86" s="153"/>
      <c r="J86" s="153"/>
      <c r="K86" s="152"/>
      <c r="L86" s="152"/>
      <c r="M86" s="152"/>
      <c r="N86" s="152"/>
      <c r="O86" s="42"/>
      <c r="P86" s="44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1"/>
      <c r="AB86" s="1"/>
      <c r="AC86" s="1"/>
      <c r="AD86" s="1"/>
      <c r="AE86" s="1"/>
      <c r="AF86" s="1"/>
      <c r="AG86" s="1"/>
    </row>
    <row r="87" spans="1:40" x14ac:dyDescent="0.25">
      <c r="A87" s="143"/>
      <c r="B87" s="150"/>
      <c r="C87" s="150"/>
      <c r="D87" s="42"/>
      <c r="E87" s="42"/>
      <c r="F87" s="152"/>
      <c r="G87" s="153"/>
      <c r="H87" s="153"/>
      <c r="I87" s="153"/>
      <c r="J87" s="153"/>
      <c r="K87" s="152"/>
      <c r="L87" s="152"/>
      <c r="M87" s="152"/>
      <c r="N87" s="152"/>
      <c r="O87" s="42"/>
      <c r="P87" s="44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1"/>
      <c r="AB87" s="1"/>
      <c r="AC87" s="1"/>
      <c r="AD87" s="1"/>
      <c r="AE87" s="1"/>
      <c r="AF87" s="1"/>
      <c r="AG87" s="1"/>
    </row>
    <row r="88" spans="1:40" s="44" customFormat="1" x14ac:dyDescent="0.25">
      <c r="A88" s="143"/>
      <c r="B88" s="150"/>
      <c r="C88" s="150"/>
      <c r="D88" s="42"/>
      <c r="E88" s="42"/>
      <c r="F88" s="152"/>
      <c r="G88" s="153"/>
      <c r="H88" s="153"/>
      <c r="I88" s="153"/>
      <c r="J88" s="153"/>
      <c r="K88" s="152"/>
      <c r="L88" s="152"/>
      <c r="M88" s="152"/>
      <c r="N88" s="152"/>
      <c r="O88" s="152"/>
      <c r="P88" s="111"/>
      <c r="Q88" s="42"/>
      <c r="R88" s="42"/>
      <c r="S88" s="42"/>
      <c r="T88" s="42"/>
      <c r="U88" s="42"/>
      <c r="V88" s="42"/>
      <c r="W88" s="42"/>
      <c r="X88" s="42"/>
      <c r="Y88" s="42"/>
      <c r="Z88" s="42"/>
      <c r="AN88" s="140"/>
    </row>
    <row r="89" spans="1:40" x14ac:dyDescent="0.25">
      <c r="A89" s="42"/>
      <c r="B89" s="111"/>
      <c r="C89" s="111"/>
      <c r="D89" s="152"/>
      <c r="E89" s="152"/>
      <c r="F89" s="152"/>
      <c r="G89" s="153"/>
      <c r="H89" s="153"/>
      <c r="I89" s="153"/>
      <c r="J89" s="153"/>
      <c r="K89" s="152"/>
      <c r="L89" s="152"/>
      <c r="M89" s="152"/>
      <c r="N89" s="152"/>
      <c r="O89" s="124"/>
      <c r="P89" s="111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1"/>
      <c r="AB89" s="1"/>
      <c r="AC89" s="1"/>
      <c r="AD89" s="1"/>
      <c r="AE89" s="1"/>
      <c r="AF89" s="1"/>
      <c r="AG89" s="1"/>
    </row>
    <row r="90" spans="1:40" ht="12.75" customHeight="1" x14ac:dyDescent="0.25">
      <c r="A90" s="142"/>
      <c r="B90" s="111"/>
      <c r="C90" s="111"/>
      <c r="D90" s="142"/>
      <c r="E90" s="142"/>
      <c r="F90" s="152"/>
      <c r="G90" s="153"/>
      <c r="H90" s="153"/>
      <c r="I90" s="153"/>
      <c r="J90" s="153"/>
      <c r="K90" s="152"/>
      <c r="L90" s="152"/>
      <c r="M90" s="152"/>
      <c r="N90" s="152"/>
      <c r="O90" s="142"/>
      <c r="P90" s="111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1"/>
      <c r="AB90" s="1"/>
      <c r="AC90" s="1"/>
      <c r="AD90" s="1"/>
      <c r="AE90" s="1"/>
      <c r="AF90" s="1"/>
      <c r="AG90" s="1"/>
    </row>
    <row r="91" spans="1:40" x14ac:dyDescent="0.25">
      <c r="A91" s="142"/>
      <c r="B91" s="111"/>
      <c r="C91" s="111"/>
      <c r="D91" s="142"/>
      <c r="E91" s="142"/>
      <c r="F91" s="152"/>
      <c r="G91" s="153"/>
      <c r="H91" s="153"/>
      <c r="I91" s="153"/>
      <c r="J91" s="153"/>
      <c r="K91" s="152"/>
      <c r="L91" s="152"/>
      <c r="M91" s="152"/>
      <c r="N91" s="152"/>
      <c r="O91" s="142"/>
      <c r="P91" s="111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1"/>
      <c r="AB91" s="1"/>
      <c r="AC91" s="1"/>
      <c r="AD91" s="1"/>
      <c r="AE91" s="1"/>
      <c r="AF91" s="1"/>
      <c r="AG91" s="1"/>
    </row>
    <row r="92" spans="1:40" x14ac:dyDescent="0.25">
      <c r="A92" s="142"/>
      <c r="B92" s="150"/>
      <c r="C92" s="150"/>
      <c r="D92" s="142"/>
      <c r="E92" s="142"/>
      <c r="F92" s="152"/>
      <c r="G92" s="153"/>
      <c r="H92" s="153"/>
      <c r="I92" s="153"/>
      <c r="J92" s="153"/>
      <c r="K92" s="152"/>
      <c r="L92" s="152"/>
      <c r="M92" s="152"/>
      <c r="N92" s="152"/>
      <c r="O92" s="142"/>
      <c r="P92" s="111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1"/>
      <c r="AB92" s="1"/>
      <c r="AC92" s="1"/>
      <c r="AD92" s="1"/>
      <c r="AE92" s="1"/>
      <c r="AF92" s="1"/>
      <c r="AG92" s="1"/>
    </row>
    <row r="93" spans="1:40" x14ac:dyDescent="0.25">
      <c r="A93" s="147"/>
      <c r="B93" s="150"/>
      <c r="C93" s="150"/>
      <c r="D93" s="147"/>
      <c r="E93" s="147"/>
      <c r="F93" s="152"/>
      <c r="G93" s="153"/>
      <c r="H93" s="145"/>
      <c r="I93" s="145"/>
      <c r="J93" s="145"/>
      <c r="K93" s="42"/>
      <c r="L93" s="42"/>
      <c r="M93" s="42"/>
      <c r="N93" s="42"/>
      <c r="O93" s="147"/>
      <c r="P93" s="111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1"/>
      <c r="AB93" s="1"/>
      <c r="AC93" s="1"/>
      <c r="AD93" s="1"/>
      <c r="AE93" s="1"/>
      <c r="AF93" s="1"/>
      <c r="AG93" s="1"/>
    </row>
    <row r="94" spans="1:40" x14ac:dyDescent="0.25">
      <c r="A94" s="147"/>
      <c r="B94" s="150"/>
      <c r="C94" s="150"/>
      <c r="D94" s="147"/>
      <c r="E94" s="147"/>
      <c r="F94" s="152"/>
      <c r="G94" s="153"/>
      <c r="H94" s="145"/>
      <c r="I94" s="145"/>
      <c r="J94" s="145"/>
      <c r="K94" s="42"/>
      <c r="L94" s="42"/>
      <c r="M94" s="42"/>
      <c r="N94" s="42"/>
      <c r="O94" s="147"/>
      <c r="P94" s="111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1"/>
      <c r="AB94" s="1"/>
      <c r="AC94" s="1"/>
      <c r="AD94" s="1"/>
      <c r="AE94" s="1"/>
      <c r="AF94" s="1"/>
      <c r="AG94" s="1"/>
    </row>
    <row r="95" spans="1:40" x14ac:dyDescent="0.25">
      <c r="A95" s="142"/>
      <c r="B95" s="150"/>
      <c r="C95" s="150"/>
      <c r="D95" s="142"/>
      <c r="E95" s="142"/>
      <c r="F95" s="152"/>
      <c r="G95" s="153"/>
      <c r="H95" s="145"/>
      <c r="I95" s="145"/>
      <c r="J95" s="145"/>
      <c r="K95" s="42"/>
      <c r="L95" s="42"/>
      <c r="M95" s="42"/>
      <c r="N95" s="42"/>
      <c r="O95" s="142"/>
      <c r="P95" s="111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1"/>
      <c r="AB95" s="1"/>
      <c r="AC95" s="1"/>
      <c r="AD95" s="1"/>
      <c r="AE95" s="1"/>
      <c r="AF95" s="1"/>
      <c r="AG95" s="1"/>
    </row>
    <row r="96" spans="1:40" x14ac:dyDescent="0.25">
      <c r="A96" s="148"/>
      <c r="B96" s="150"/>
      <c r="C96" s="150"/>
      <c r="D96" s="148"/>
      <c r="E96" s="148"/>
      <c r="F96" s="152"/>
      <c r="G96" s="153"/>
      <c r="H96" s="145"/>
      <c r="I96" s="145"/>
      <c r="J96" s="145"/>
      <c r="K96" s="42"/>
      <c r="L96" s="42"/>
      <c r="M96" s="42"/>
      <c r="N96" s="42"/>
      <c r="O96" s="148"/>
      <c r="P96" s="111"/>
      <c r="Q96" s="42"/>
      <c r="R96" s="42"/>
      <c r="S96" s="42"/>
      <c r="T96" s="42"/>
      <c r="U96" s="42"/>
      <c r="V96" s="42"/>
      <c r="W96" s="42"/>
      <c r="X96" s="42"/>
      <c r="Y96" s="42"/>
      <c r="Z96" s="42"/>
      <c r="AA96" s="1"/>
      <c r="AB96" s="1"/>
      <c r="AC96" s="1"/>
      <c r="AD96" s="1"/>
      <c r="AE96" s="1"/>
      <c r="AF96" s="1"/>
      <c r="AG96" s="1"/>
    </row>
    <row r="97" spans="1:40" s="42" customFormat="1" x14ac:dyDescent="0.25">
      <c r="A97" s="142"/>
      <c r="B97" s="150"/>
      <c r="C97" s="150"/>
      <c r="D97" s="148"/>
      <c r="E97" s="148"/>
      <c r="F97" s="152"/>
      <c r="G97" s="153"/>
      <c r="H97" s="145"/>
      <c r="I97" s="145"/>
      <c r="J97" s="145"/>
      <c r="K97" s="111"/>
      <c r="L97" s="111"/>
      <c r="M97" s="111"/>
      <c r="N97" s="111"/>
      <c r="O97" s="148"/>
      <c r="P97" s="111"/>
      <c r="AN97" s="146"/>
    </row>
    <row r="98" spans="1:40" s="42" customFormat="1" x14ac:dyDescent="0.25">
      <c r="A98" s="142"/>
      <c r="B98" s="150"/>
      <c r="C98" s="150"/>
      <c r="D98" s="142"/>
      <c r="E98" s="142"/>
      <c r="F98" s="152"/>
      <c r="G98" s="153"/>
      <c r="H98" s="145"/>
      <c r="I98" s="145"/>
      <c r="J98" s="145"/>
      <c r="K98" s="111"/>
      <c r="L98" s="111"/>
      <c r="M98" s="111"/>
      <c r="N98" s="111"/>
      <c r="O98" s="142"/>
      <c r="P98" s="111"/>
      <c r="AN98" s="146"/>
    </row>
    <row r="99" spans="1:40" s="42" customFormat="1" x14ac:dyDescent="0.25">
      <c r="A99" s="142"/>
      <c r="B99" s="150"/>
      <c r="C99" s="150"/>
      <c r="D99" s="142"/>
      <c r="E99" s="142"/>
      <c r="F99" s="152"/>
      <c r="G99" s="153"/>
      <c r="H99" s="145"/>
      <c r="I99" s="145"/>
      <c r="J99" s="145"/>
      <c r="K99" s="111"/>
      <c r="L99" s="111"/>
      <c r="M99" s="111"/>
      <c r="N99" s="111"/>
      <c r="O99" s="142"/>
      <c r="P99" s="44"/>
      <c r="AN99" s="146"/>
    </row>
    <row r="100" spans="1:40" s="42" customFormat="1" x14ac:dyDescent="0.25">
      <c r="A100" s="142"/>
      <c r="B100" s="150"/>
      <c r="C100" s="150"/>
      <c r="D100" s="142"/>
      <c r="E100" s="142"/>
      <c r="G100" s="145"/>
      <c r="H100" s="145"/>
      <c r="I100" s="145"/>
      <c r="J100" s="145"/>
      <c r="K100" s="111"/>
      <c r="L100" s="111"/>
      <c r="M100" s="111"/>
      <c r="N100" s="111"/>
      <c r="O100" s="142"/>
      <c r="P100" s="44"/>
      <c r="AN100" s="146"/>
    </row>
    <row r="101" spans="1:40" s="42" customFormat="1" x14ac:dyDescent="0.25">
      <c r="A101" s="142"/>
      <c r="B101" s="150"/>
      <c r="C101" s="150"/>
      <c r="D101" s="142"/>
      <c r="E101" s="142"/>
      <c r="G101" s="145"/>
      <c r="H101" s="145"/>
      <c r="I101" s="145"/>
      <c r="J101" s="145"/>
      <c r="K101" s="111"/>
      <c r="L101" s="111"/>
      <c r="M101" s="111"/>
      <c r="N101" s="111"/>
      <c r="O101" s="142"/>
      <c r="P101" s="111"/>
      <c r="AN101" s="146"/>
    </row>
    <row r="102" spans="1:40" s="42" customFormat="1" x14ac:dyDescent="0.25">
      <c r="A102" s="142"/>
      <c r="B102" s="150"/>
      <c r="C102" s="150"/>
      <c r="D102" s="142"/>
      <c r="E102" s="142"/>
      <c r="G102" s="145"/>
      <c r="H102" s="145"/>
      <c r="I102" s="145"/>
      <c r="J102" s="145"/>
      <c r="K102" s="111"/>
      <c r="L102" s="111"/>
      <c r="M102" s="111"/>
      <c r="N102" s="111"/>
      <c r="O102" s="142"/>
      <c r="P102" s="111"/>
      <c r="AN102" s="146"/>
    </row>
    <row r="103" spans="1:40" s="42" customFormat="1" x14ac:dyDescent="0.25">
      <c r="A103" s="154"/>
      <c r="B103" s="150"/>
      <c r="C103" s="150"/>
      <c r="G103" s="145"/>
      <c r="H103" s="145"/>
      <c r="I103" s="145"/>
      <c r="J103" s="145"/>
      <c r="K103" s="111"/>
      <c r="L103" s="111"/>
      <c r="M103" s="111"/>
      <c r="N103" s="111"/>
      <c r="O103" s="111"/>
      <c r="P103" s="111"/>
      <c r="AN103" s="146"/>
    </row>
    <row r="104" spans="1:40" s="42" customFormat="1" x14ac:dyDescent="0.25">
      <c r="A104" s="154"/>
      <c r="B104" s="150"/>
      <c r="C104" s="150"/>
      <c r="G104" s="145"/>
      <c r="H104" s="145"/>
      <c r="I104" s="145"/>
      <c r="J104" s="145"/>
      <c r="K104" s="111"/>
      <c r="L104" s="111"/>
      <c r="M104" s="111"/>
      <c r="N104" s="111"/>
      <c r="O104" s="111"/>
      <c r="P104" s="152"/>
      <c r="AN104" s="146"/>
    </row>
    <row r="105" spans="1:40" s="42" customFormat="1" x14ac:dyDescent="0.25">
      <c r="A105" s="147"/>
      <c r="B105" s="150"/>
      <c r="C105" s="150"/>
      <c r="D105" s="44"/>
      <c r="E105" s="44"/>
      <c r="F105" s="152"/>
      <c r="G105" s="153"/>
      <c r="H105" s="145"/>
      <c r="I105" s="145"/>
      <c r="J105" s="145"/>
      <c r="K105" s="111"/>
      <c r="L105" s="111"/>
      <c r="M105" s="111"/>
      <c r="N105" s="111"/>
      <c r="O105" s="111"/>
      <c r="P105" s="152"/>
      <c r="AN105" s="146"/>
    </row>
    <row r="106" spans="1:40" s="42" customFormat="1" x14ac:dyDescent="0.25">
      <c r="A106" s="147"/>
      <c r="B106" s="150"/>
      <c r="C106" s="150"/>
      <c r="F106" s="152"/>
      <c r="G106" s="153"/>
      <c r="H106" s="145"/>
      <c r="I106" s="145"/>
      <c r="J106" s="145"/>
      <c r="K106" s="111"/>
      <c r="L106" s="111"/>
      <c r="M106" s="111"/>
      <c r="N106" s="111"/>
      <c r="O106" s="111"/>
      <c r="P106" s="152"/>
      <c r="AN106" s="146"/>
    </row>
    <row r="107" spans="1:40" s="42" customFormat="1" x14ac:dyDescent="0.25">
      <c r="B107" s="150"/>
      <c r="C107" s="150"/>
      <c r="D107" s="152"/>
      <c r="E107" s="152"/>
      <c r="F107" s="152"/>
      <c r="G107" s="153"/>
      <c r="H107" s="145"/>
      <c r="I107" s="145"/>
      <c r="J107" s="145"/>
      <c r="K107" s="111"/>
      <c r="L107" s="111"/>
      <c r="M107" s="111"/>
      <c r="N107" s="111"/>
      <c r="O107" s="111"/>
      <c r="P107" s="152"/>
      <c r="AN107" s="146"/>
    </row>
    <row r="108" spans="1:40" s="42" customFormat="1" x14ac:dyDescent="0.25">
      <c r="A108" s="143"/>
      <c r="B108" s="150"/>
      <c r="C108" s="150"/>
      <c r="F108" s="152"/>
      <c r="G108" s="153"/>
      <c r="H108" s="145"/>
      <c r="I108" s="145"/>
      <c r="J108" s="145"/>
      <c r="K108" s="111"/>
      <c r="L108" s="111"/>
      <c r="M108" s="111"/>
      <c r="N108" s="111"/>
      <c r="O108" s="111"/>
      <c r="P108" s="152"/>
      <c r="AN108" s="146"/>
    </row>
    <row r="109" spans="1:40" s="42" customFormat="1" x14ac:dyDescent="0.25">
      <c r="A109" s="143"/>
      <c r="B109" s="150"/>
      <c r="C109" s="150"/>
      <c r="F109" s="152"/>
      <c r="G109" s="153"/>
      <c r="H109" s="145"/>
      <c r="I109" s="145"/>
      <c r="J109" s="145"/>
      <c r="K109" s="111"/>
      <c r="L109" s="111"/>
      <c r="M109" s="111"/>
      <c r="N109" s="111"/>
      <c r="O109" s="124"/>
      <c r="P109" s="152"/>
      <c r="AN109" s="146"/>
    </row>
    <row r="110" spans="1:40" s="42" customFormat="1" x14ac:dyDescent="0.25">
      <c r="B110" s="150"/>
      <c r="C110" s="150"/>
      <c r="G110" s="145"/>
      <c r="H110" s="145"/>
      <c r="I110" s="145"/>
      <c r="J110" s="145"/>
      <c r="K110" s="111"/>
      <c r="L110" s="111"/>
      <c r="M110" s="111"/>
      <c r="N110" s="111"/>
      <c r="O110" s="44"/>
      <c r="P110" s="152"/>
      <c r="AN110" s="146"/>
    </row>
    <row r="111" spans="1:40" s="42" customFormat="1" x14ac:dyDescent="0.25">
      <c r="B111" s="150"/>
      <c r="C111" s="150"/>
      <c r="G111" s="145"/>
      <c r="H111" s="145"/>
      <c r="I111" s="145"/>
      <c r="J111" s="145"/>
      <c r="K111" s="111"/>
      <c r="L111" s="111"/>
      <c r="M111" s="111"/>
      <c r="N111" s="111"/>
      <c r="O111" s="124"/>
      <c r="P111" s="152"/>
      <c r="AN111" s="146"/>
    </row>
    <row r="112" spans="1:40" s="42" customFormat="1" x14ac:dyDescent="0.25">
      <c r="B112" s="150"/>
      <c r="C112" s="150"/>
      <c r="G112" s="145"/>
      <c r="H112" s="145"/>
      <c r="I112" s="145"/>
      <c r="J112" s="145"/>
      <c r="K112" s="111"/>
      <c r="L112" s="111"/>
      <c r="M112" s="111"/>
      <c r="N112" s="111"/>
      <c r="O112" s="152"/>
      <c r="P112" s="152"/>
      <c r="AN112" s="146"/>
    </row>
    <row r="113" spans="1:33" x14ac:dyDescent="0.25">
      <c r="A113" s="42"/>
      <c r="B113" s="150"/>
      <c r="C113" s="150"/>
      <c r="D113" s="42"/>
      <c r="E113" s="42"/>
      <c r="F113" s="42"/>
      <c r="G113" s="145"/>
      <c r="H113" s="145"/>
      <c r="I113" s="145"/>
      <c r="J113" s="145"/>
      <c r="K113" s="111"/>
      <c r="L113" s="111"/>
      <c r="M113" s="111"/>
      <c r="N113" s="111"/>
      <c r="O113" s="42"/>
      <c r="P113" s="15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1"/>
      <c r="AB113" s="1"/>
      <c r="AC113" s="1"/>
      <c r="AD113" s="1"/>
      <c r="AE113" s="1"/>
      <c r="AF113" s="1"/>
      <c r="AG113" s="1"/>
    </row>
    <row r="114" spans="1:33" x14ac:dyDescent="0.25">
      <c r="A114" s="42"/>
      <c r="B114" s="111"/>
      <c r="C114" s="111"/>
      <c r="D114" s="42"/>
      <c r="E114" s="42"/>
      <c r="F114" s="42"/>
      <c r="G114" s="145"/>
      <c r="H114" s="145"/>
      <c r="I114" s="145"/>
      <c r="J114" s="145"/>
      <c r="K114" s="111"/>
      <c r="L114" s="111"/>
      <c r="M114" s="111"/>
      <c r="N114" s="111"/>
      <c r="O114" s="42"/>
      <c r="P114" s="152"/>
      <c r="Q114" s="42"/>
      <c r="R114" s="42"/>
      <c r="S114" s="42"/>
      <c r="T114" s="42"/>
      <c r="U114" s="42"/>
      <c r="V114" s="42"/>
      <c r="W114" s="42"/>
      <c r="X114" s="42"/>
      <c r="Y114" s="42"/>
      <c r="Z114" s="42"/>
      <c r="AA114" s="1"/>
      <c r="AB114" s="1"/>
      <c r="AC114" s="1"/>
      <c r="AD114" s="1"/>
      <c r="AE114" s="1"/>
      <c r="AF114" s="1"/>
      <c r="AG114" s="1"/>
    </row>
    <row r="115" spans="1:33" x14ac:dyDescent="0.25">
      <c r="A115" s="42"/>
      <c r="B115" s="111"/>
      <c r="C115" s="111"/>
      <c r="D115" s="42"/>
      <c r="E115" s="42"/>
      <c r="F115" s="42"/>
      <c r="G115" s="145"/>
      <c r="H115" s="145"/>
      <c r="I115" s="145"/>
      <c r="J115" s="145"/>
      <c r="K115" s="111"/>
      <c r="L115" s="111"/>
      <c r="M115" s="111"/>
      <c r="N115" s="111"/>
      <c r="O115" s="42"/>
      <c r="P115" s="155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1"/>
      <c r="AB115" s="1"/>
      <c r="AC115" s="1"/>
      <c r="AD115" s="1"/>
      <c r="AE115" s="1"/>
      <c r="AF115" s="1"/>
      <c r="AG115" s="1"/>
    </row>
    <row r="116" spans="1:33" x14ac:dyDescent="0.25">
      <c r="A116" s="42"/>
      <c r="B116" s="111"/>
      <c r="C116" s="111"/>
      <c r="D116" s="42"/>
      <c r="E116" s="42"/>
      <c r="F116" s="42"/>
      <c r="G116" s="145"/>
      <c r="H116" s="145"/>
      <c r="I116" s="145"/>
      <c r="J116" s="145"/>
      <c r="K116" s="111"/>
      <c r="L116" s="111"/>
      <c r="M116" s="111"/>
      <c r="N116" s="111"/>
      <c r="O116" s="42"/>
      <c r="P116" s="155"/>
      <c r="Q116" s="42"/>
      <c r="R116" s="42"/>
      <c r="S116" s="42"/>
      <c r="T116" s="42"/>
      <c r="U116" s="42"/>
      <c r="V116" s="42"/>
      <c r="W116" s="42"/>
      <c r="X116" s="42"/>
      <c r="Y116" s="42"/>
      <c r="Z116" s="42"/>
      <c r="AA116" s="1"/>
      <c r="AB116" s="1"/>
      <c r="AC116" s="1"/>
      <c r="AD116" s="1"/>
      <c r="AE116" s="1"/>
      <c r="AF116" s="1"/>
      <c r="AG116" s="1"/>
    </row>
    <row r="117" spans="1:33" x14ac:dyDescent="0.25">
      <c r="A117" s="44"/>
      <c r="B117" s="111"/>
      <c r="C117" s="111"/>
      <c r="D117" s="42"/>
      <c r="E117" s="42"/>
      <c r="F117" s="42"/>
      <c r="G117" s="145"/>
      <c r="H117" s="145"/>
      <c r="I117" s="145"/>
      <c r="J117" s="145"/>
      <c r="K117" s="111"/>
      <c r="L117" s="111"/>
      <c r="M117" s="111"/>
      <c r="N117" s="111"/>
      <c r="O117" s="42"/>
      <c r="P117" s="155"/>
      <c r="Q117" s="42"/>
      <c r="R117" s="42"/>
      <c r="S117" s="42"/>
      <c r="T117" s="42"/>
      <c r="U117" s="42"/>
      <c r="V117" s="42"/>
      <c r="W117" s="42"/>
      <c r="X117" s="42"/>
      <c r="Y117" s="42"/>
      <c r="Z117" s="42"/>
      <c r="AA117" s="1"/>
      <c r="AB117" s="1"/>
      <c r="AC117" s="1"/>
      <c r="AD117" s="1"/>
      <c r="AE117" s="1"/>
      <c r="AF117" s="1"/>
      <c r="AG117" s="1"/>
    </row>
    <row r="118" spans="1:33" x14ac:dyDescent="0.25">
      <c r="A118" s="42"/>
      <c r="B118" s="111"/>
      <c r="C118" s="111"/>
      <c r="D118" s="42"/>
      <c r="E118" s="42"/>
      <c r="F118" s="42"/>
      <c r="G118" s="145"/>
      <c r="H118" s="145"/>
      <c r="I118" s="145"/>
      <c r="J118" s="145"/>
      <c r="K118" s="111"/>
      <c r="L118" s="111"/>
      <c r="M118" s="111"/>
      <c r="N118" s="111"/>
      <c r="O118" s="42"/>
      <c r="P118" s="155"/>
      <c r="Q118" s="42"/>
      <c r="R118" s="42"/>
      <c r="S118" s="42"/>
      <c r="T118" s="42"/>
      <c r="U118" s="42"/>
      <c r="V118" s="42"/>
      <c r="W118" s="42"/>
      <c r="X118" s="42"/>
      <c r="Y118" s="42"/>
      <c r="Z118" s="42"/>
      <c r="AA118" s="1"/>
      <c r="AB118" s="1"/>
      <c r="AC118" s="1"/>
      <c r="AD118" s="1"/>
      <c r="AE118" s="1"/>
      <c r="AF118" s="1"/>
      <c r="AG118" s="1"/>
    </row>
    <row r="119" spans="1:33" x14ac:dyDescent="0.25">
      <c r="A119" s="152"/>
      <c r="B119" s="111"/>
      <c r="C119" s="111"/>
      <c r="D119" s="42"/>
      <c r="E119" s="42"/>
      <c r="F119" s="42"/>
      <c r="G119" s="145"/>
      <c r="H119" s="145"/>
      <c r="I119" s="145"/>
      <c r="J119" s="145"/>
      <c r="K119" s="111"/>
      <c r="L119" s="111"/>
      <c r="M119" s="111"/>
      <c r="N119" s="111"/>
      <c r="O119" s="124"/>
      <c r="P119" s="155"/>
      <c r="Q119" s="42"/>
      <c r="R119" s="42"/>
      <c r="S119" s="42"/>
      <c r="T119" s="42"/>
      <c r="U119" s="42"/>
      <c r="V119" s="42"/>
      <c r="W119" s="42"/>
      <c r="X119" s="42"/>
      <c r="Y119" s="42"/>
      <c r="Z119" s="42"/>
      <c r="AA119" s="1"/>
      <c r="AB119" s="1"/>
      <c r="AC119" s="1"/>
      <c r="AD119" s="1"/>
      <c r="AE119" s="1"/>
      <c r="AF119" s="1"/>
      <c r="AG119" s="1"/>
    </row>
    <row r="120" spans="1:33" x14ac:dyDescent="0.25">
      <c r="A120" s="156"/>
      <c r="B120" s="111"/>
      <c r="C120" s="111"/>
      <c r="D120" s="42"/>
      <c r="E120" s="42"/>
      <c r="F120" s="42"/>
      <c r="G120" s="145"/>
      <c r="H120" s="145"/>
      <c r="I120" s="145"/>
      <c r="J120" s="145"/>
      <c r="K120" s="111"/>
      <c r="L120" s="111"/>
      <c r="M120" s="111"/>
      <c r="N120" s="111"/>
      <c r="O120" s="124"/>
      <c r="P120" s="155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1"/>
      <c r="AB120" s="1"/>
      <c r="AC120" s="1"/>
      <c r="AD120" s="1"/>
      <c r="AE120" s="1"/>
      <c r="AF120" s="1"/>
      <c r="AG120" s="1"/>
    </row>
    <row r="121" spans="1:33" x14ac:dyDescent="0.25">
      <c r="A121" s="157"/>
      <c r="B121" s="111"/>
      <c r="C121" s="111"/>
      <c r="D121" s="42"/>
      <c r="E121" s="42"/>
      <c r="F121" s="42"/>
      <c r="G121" s="145"/>
      <c r="H121" s="145"/>
      <c r="I121" s="145"/>
      <c r="J121" s="145"/>
      <c r="K121" s="111"/>
      <c r="L121" s="111"/>
      <c r="M121" s="111"/>
      <c r="N121" s="111"/>
      <c r="O121" s="124"/>
      <c r="P121" s="155"/>
      <c r="Q121" s="42"/>
      <c r="R121" s="42"/>
      <c r="S121" s="42"/>
      <c r="T121" s="42"/>
      <c r="U121" s="42"/>
      <c r="V121" s="42"/>
      <c r="W121" s="42"/>
      <c r="X121" s="42"/>
      <c r="Y121" s="42"/>
      <c r="Z121" s="42"/>
      <c r="AA121" s="1"/>
      <c r="AB121" s="1"/>
      <c r="AC121" s="1"/>
      <c r="AD121" s="1"/>
      <c r="AE121" s="1"/>
      <c r="AF121" s="1"/>
      <c r="AG121" s="1"/>
    </row>
    <row r="122" spans="1:33" x14ac:dyDescent="0.25">
      <c r="A122" s="157"/>
      <c r="B122" s="111"/>
      <c r="C122" s="111"/>
      <c r="D122" s="42"/>
      <c r="E122" s="42"/>
      <c r="F122" s="42"/>
      <c r="G122" s="145"/>
      <c r="H122" s="145"/>
      <c r="I122" s="145"/>
      <c r="J122" s="145"/>
      <c r="K122" s="111"/>
      <c r="L122" s="111"/>
      <c r="M122" s="111"/>
      <c r="N122" s="111"/>
      <c r="O122" s="124"/>
      <c r="P122" s="152"/>
      <c r="Q122" s="42"/>
      <c r="R122" s="42"/>
      <c r="S122" s="42"/>
      <c r="T122" s="42"/>
      <c r="U122" s="42"/>
      <c r="V122" s="42"/>
      <c r="W122" s="42"/>
      <c r="X122" s="42"/>
      <c r="Y122" s="42"/>
      <c r="Z122" s="42"/>
      <c r="AA122" s="1"/>
      <c r="AB122" s="1"/>
      <c r="AC122" s="1"/>
      <c r="AD122" s="1"/>
      <c r="AE122" s="1"/>
      <c r="AF122" s="1"/>
      <c r="AG122" s="1"/>
    </row>
    <row r="123" spans="1:33" x14ac:dyDescent="0.25">
      <c r="A123" s="157"/>
      <c r="B123" s="111"/>
      <c r="C123" s="111"/>
      <c r="D123" s="42"/>
      <c r="E123" s="42"/>
      <c r="F123" s="42"/>
      <c r="G123" s="145"/>
      <c r="H123" s="145"/>
      <c r="I123" s="145"/>
      <c r="J123" s="145"/>
      <c r="K123" s="111"/>
      <c r="L123" s="111"/>
      <c r="M123" s="111"/>
      <c r="N123" s="111"/>
      <c r="O123" s="124"/>
      <c r="P123" s="152"/>
      <c r="Q123" s="42"/>
      <c r="R123" s="42"/>
      <c r="S123" s="42"/>
      <c r="T123" s="42"/>
      <c r="U123" s="42"/>
      <c r="V123" s="42"/>
      <c r="W123" s="42"/>
      <c r="X123" s="42"/>
      <c r="Y123" s="42"/>
      <c r="Z123" s="42"/>
      <c r="AA123" s="1"/>
      <c r="AB123" s="1"/>
      <c r="AC123" s="1"/>
      <c r="AD123" s="1"/>
      <c r="AE123" s="1"/>
      <c r="AF123" s="1"/>
      <c r="AG123" s="1"/>
    </row>
    <row r="124" spans="1:33" x14ac:dyDescent="0.25">
      <c r="A124" s="154"/>
      <c r="B124" s="111"/>
      <c r="C124" s="111"/>
      <c r="D124" s="42"/>
      <c r="E124" s="42"/>
      <c r="F124" s="42"/>
      <c r="G124" s="145"/>
      <c r="H124" s="145"/>
      <c r="I124" s="145"/>
      <c r="J124" s="145"/>
      <c r="K124" s="111"/>
      <c r="L124" s="111"/>
      <c r="M124" s="111"/>
      <c r="N124" s="111"/>
      <c r="O124" s="124"/>
      <c r="P124" s="152"/>
      <c r="Q124" s="42"/>
      <c r="R124" s="42"/>
      <c r="S124" s="42"/>
      <c r="T124" s="42"/>
      <c r="U124" s="42"/>
      <c r="V124" s="42"/>
      <c r="W124" s="42"/>
      <c r="X124" s="42"/>
      <c r="Y124" s="42"/>
      <c r="Z124" s="42"/>
      <c r="AA124" s="1"/>
      <c r="AB124" s="1"/>
      <c r="AC124" s="1"/>
      <c r="AD124" s="1"/>
      <c r="AE124" s="1"/>
      <c r="AF124" s="1"/>
      <c r="AG124" s="1"/>
    </row>
    <row r="125" spans="1:33" x14ac:dyDescent="0.25">
      <c r="A125" s="154"/>
      <c r="B125" s="111"/>
      <c r="C125" s="111"/>
      <c r="D125" s="42"/>
      <c r="E125" s="42"/>
      <c r="F125" s="42"/>
      <c r="G125" s="145"/>
      <c r="H125" s="145"/>
      <c r="I125" s="145"/>
      <c r="J125" s="145"/>
      <c r="K125" s="111"/>
      <c r="L125" s="111"/>
      <c r="M125" s="111"/>
      <c r="N125" s="111"/>
      <c r="O125" s="124"/>
      <c r="P125" s="150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1"/>
      <c r="AB125" s="1"/>
      <c r="AC125" s="1"/>
      <c r="AD125" s="1"/>
      <c r="AE125" s="1"/>
      <c r="AF125" s="1"/>
      <c r="AG125" s="1"/>
    </row>
    <row r="126" spans="1:33" x14ac:dyDescent="0.25">
      <c r="A126" s="154"/>
      <c r="B126" s="111"/>
      <c r="C126" s="111"/>
      <c r="D126" s="42"/>
      <c r="E126" s="42"/>
      <c r="F126" s="42"/>
      <c r="G126" s="145"/>
      <c r="H126" s="145"/>
      <c r="I126" s="145"/>
      <c r="J126" s="145"/>
      <c r="K126" s="111"/>
      <c r="L126" s="111"/>
      <c r="M126" s="111"/>
      <c r="N126" s="111"/>
      <c r="O126" s="124"/>
      <c r="P126" s="111"/>
      <c r="Q126" s="42"/>
      <c r="R126" s="42"/>
      <c r="S126" s="42"/>
      <c r="T126" s="42"/>
      <c r="U126" s="42"/>
      <c r="V126" s="42"/>
      <c r="W126" s="42"/>
      <c r="X126" s="42"/>
      <c r="Y126" s="42"/>
      <c r="Z126" s="42"/>
      <c r="AA126" s="1"/>
      <c r="AB126" s="1"/>
      <c r="AC126" s="1"/>
      <c r="AD126" s="1"/>
      <c r="AE126" s="1"/>
      <c r="AF126" s="1"/>
      <c r="AG126" s="1"/>
    </row>
    <row r="127" spans="1:33" x14ac:dyDescent="0.25">
      <c r="A127" s="154"/>
      <c r="B127" s="111"/>
      <c r="C127" s="111"/>
      <c r="D127" s="42"/>
      <c r="E127" s="42"/>
      <c r="F127" s="42"/>
      <c r="G127" s="145"/>
      <c r="H127" s="145"/>
      <c r="I127" s="145"/>
      <c r="J127" s="145"/>
      <c r="K127" s="111"/>
      <c r="L127" s="111"/>
      <c r="M127" s="111"/>
      <c r="N127" s="111"/>
      <c r="O127" s="124"/>
      <c r="P127" s="111"/>
      <c r="Q127" s="42"/>
      <c r="R127" s="42"/>
      <c r="S127" s="42"/>
      <c r="T127" s="42"/>
      <c r="U127" s="42"/>
      <c r="V127" s="42"/>
      <c r="W127" s="42"/>
      <c r="X127" s="42"/>
      <c r="Y127" s="42"/>
      <c r="Z127" s="42"/>
      <c r="AA127" s="1"/>
      <c r="AB127" s="1"/>
      <c r="AC127" s="1"/>
      <c r="AD127" s="1"/>
      <c r="AE127" s="1"/>
      <c r="AF127" s="1"/>
      <c r="AG127" s="1"/>
    </row>
    <row r="128" spans="1:33" x14ac:dyDescent="0.25">
      <c r="A128" s="154"/>
      <c r="B128" s="111"/>
      <c r="C128" s="111"/>
      <c r="D128" s="42"/>
      <c r="E128" s="42"/>
      <c r="F128" s="42"/>
      <c r="G128" s="145"/>
      <c r="H128" s="145"/>
      <c r="I128" s="145"/>
      <c r="J128" s="145"/>
      <c r="K128" s="111"/>
      <c r="L128" s="111"/>
      <c r="M128" s="111"/>
      <c r="N128" s="111"/>
      <c r="O128" s="124"/>
      <c r="P128" s="111"/>
      <c r="Q128" s="152"/>
      <c r="R128" s="152"/>
      <c r="S128" s="152"/>
      <c r="T128" s="152"/>
      <c r="U128" s="152"/>
      <c r="V128" s="152"/>
      <c r="W128" s="152"/>
      <c r="X128" s="152"/>
      <c r="Y128" s="152"/>
      <c r="Z128" s="152"/>
      <c r="AA128" s="1"/>
      <c r="AB128" s="1"/>
      <c r="AC128" s="1"/>
      <c r="AD128" s="1"/>
      <c r="AE128" s="1"/>
      <c r="AF128" s="1"/>
      <c r="AG128" s="1"/>
    </row>
    <row r="129" spans="1:40" x14ac:dyDescent="0.25">
      <c r="A129" s="154"/>
      <c r="B129" s="111"/>
      <c r="C129" s="111"/>
      <c r="D129" s="42"/>
      <c r="E129" s="42"/>
      <c r="F129" s="42"/>
      <c r="G129" s="145"/>
      <c r="H129" s="145"/>
      <c r="I129" s="145"/>
      <c r="J129" s="145"/>
      <c r="K129" s="111"/>
      <c r="L129" s="111"/>
      <c r="M129" s="111"/>
      <c r="N129" s="111"/>
      <c r="O129" s="124"/>
      <c r="P129" s="111"/>
      <c r="Q129" s="42"/>
      <c r="R129" s="42"/>
      <c r="S129" s="42"/>
      <c r="T129" s="42"/>
      <c r="U129" s="42"/>
      <c r="V129" s="42"/>
      <c r="W129" s="42"/>
      <c r="X129" s="42"/>
      <c r="Y129" s="42"/>
      <c r="Z129" s="42"/>
      <c r="AA129" s="1"/>
      <c r="AB129" s="1"/>
      <c r="AC129" s="1"/>
      <c r="AD129" s="1"/>
      <c r="AE129" s="1"/>
      <c r="AF129" s="1"/>
      <c r="AG129" s="1"/>
    </row>
    <row r="130" spans="1:40" x14ac:dyDescent="0.25">
      <c r="A130" s="42"/>
      <c r="B130" s="111"/>
      <c r="C130" s="111"/>
      <c r="D130" s="42"/>
      <c r="E130" s="42"/>
      <c r="F130" s="42"/>
      <c r="G130" s="145"/>
      <c r="H130" s="145"/>
      <c r="I130" s="145"/>
      <c r="J130" s="145"/>
      <c r="K130" s="111"/>
      <c r="L130" s="111"/>
      <c r="M130" s="111"/>
      <c r="N130" s="111"/>
      <c r="O130" s="124"/>
      <c r="P130" s="111"/>
      <c r="Q130" s="42"/>
      <c r="R130" s="42"/>
      <c r="S130" s="42"/>
      <c r="T130" s="42"/>
      <c r="U130" s="42"/>
      <c r="V130" s="42"/>
      <c r="W130" s="42"/>
      <c r="X130" s="42"/>
      <c r="Y130" s="42"/>
      <c r="Z130" s="42"/>
      <c r="AA130" s="1"/>
      <c r="AB130" s="1"/>
      <c r="AC130" s="1"/>
      <c r="AD130" s="1"/>
      <c r="AE130" s="1"/>
      <c r="AF130" s="1"/>
      <c r="AG130" s="1"/>
    </row>
    <row r="131" spans="1:40" x14ac:dyDescent="0.25">
      <c r="A131" s="42"/>
      <c r="B131" s="111"/>
      <c r="C131" s="111"/>
      <c r="D131" s="42"/>
      <c r="E131" s="42"/>
      <c r="F131" s="42"/>
      <c r="G131" s="145"/>
      <c r="H131" s="145"/>
      <c r="I131" s="145"/>
      <c r="J131" s="145"/>
      <c r="K131" s="111"/>
      <c r="L131" s="111"/>
      <c r="M131" s="111"/>
      <c r="N131" s="111"/>
      <c r="O131" s="124"/>
      <c r="P131" s="111"/>
      <c r="Q131" s="42"/>
      <c r="R131" s="42"/>
      <c r="S131" s="42"/>
      <c r="T131" s="42"/>
      <c r="U131" s="42"/>
      <c r="V131" s="42"/>
      <c r="W131" s="42"/>
      <c r="X131" s="42"/>
      <c r="Y131" s="42"/>
      <c r="Z131" s="42"/>
      <c r="AA131" s="1"/>
      <c r="AB131" s="1"/>
      <c r="AC131" s="1"/>
      <c r="AD131" s="1"/>
      <c r="AE131" s="1"/>
      <c r="AF131" s="1"/>
      <c r="AG131" s="1"/>
    </row>
    <row r="132" spans="1:40" x14ac:dyDescent="0.25">
      <c r="A132" s="42"/>
      <c r="B132" s="111"/>
      <c r="C132" s="111"/>
      <c r="D132" s="42"/>
      <c r="E132" s="42"/>
      <c r="F132" s="42"/>
      <c r="G132" s="145"/>
      <c r="H132" s="145"/>
      <c r="I132" s="145"/>
      <c r="J132" s="145"/>
      <c r="K132" s="111"/>
      <c r="L132" s="111"/>
      <c r="M132" s="111"/>
      <c r="N132" s="111"/>
      <c r="O132" s="124"/>
      <c r="P132" s="111"/>
      <c r="Q132" s="42"/>
      <c r="R132" s="42"/>
      <c r="S132" s="42"/>
      <c r="T132" s="42"/>
      <c r="U132" s="42"/>
      <c r="V132" s="42"/>
      <c r="W132" s="42"/>
      <c r="X132" s="42"/>
      <c r="Y132" s="42"/>
      <c r="Z132" s="42"/>
      <c r="AA132" s="1"/>
      <c r="AB132" s="1"/>
      <c r="AC132" s="1"/>
      <c r="AD132" s="1"/>
      <c r="AE132" s="1"/>
      <c r="AF132" s="1"/>
      <c r="AG132" s="1"/>
    </row>
    <row r="133" spans="1:40" s="152" customFormat="1" x14ac:dyDescent="0.25">
      <c r="A133" s="143"/>
      <c r="B133" s="111"/>
      <c r="C133" s="111"/>
      <c r="D133" s="42"/>
      <c r="E133" s="42"/>
      <c r="F133" s="42"/>
      <c r="G133" s="145"/>
      <c r="H133" s="145"/>
      <c r="I133" s="145"/>
      <c r="J133" s="145"/>
      <c r="K133" s="111"/>
      <c r="L133" s="111"/>
      <c r="M133" s="111"/>
      <c r="N133" s="111"/>
      <c r="O133" s="111"/>
      <c r="P133" s="111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N133" s="158"/>
    </row>
    <row r="134" spans="1:40" x14ac:dyDescent="0.25">
      <c r="A134" s="143"/>
      <c r="B134" s="111"/>
      <c r="C134" s="111"/>
      <c r="D134" s="42"/>
      <c r="E134" s="42"/>
      <c r="F134" s="42"/>
      <c r="G134" s="145"/>
      <c r="H134" s="145"/>
      <c r="I134" s="145"/>
      <c r="J134" s="145"/>
      <c r="K134" s="111"/>
      <c r="L134" s="111"/>
      <c r="M134" s="111"/>
      <c r="N134" s="111"/>
      <c r="O134" s="111"/>
      <c r="P134" s="111"/>
      <c r="Q134" s="42"/>
      <c r="R134" s="42"/>
      <c r="S134" s="42"/>
      <c r="T134" s="42"/>
      <c r="U134" s="42"/>
      <c r="V134" s="42"/>
      <c r="W134" s="42"/>
      <c r="X134" s="42"/>
      <c r="Y134" s="42"/>
      <c r="Z134" s="42"/>
      <c r="AA134" s="1"/>
      <c r="AB134" s="1"/>
      <c r="AC134" s="1"/>
      <c r="AD134" s="1"/>
      <c r="AE134" s="1"/>
      <c r="AF134" s="1"/>
      <c r="AG134" s="1"/>
    </row>
    <row r="135" spans="1:40" x14ac:dyDescent="0.25">
      <c r="A135" s="42"/>
      <c r="B135" s="111"/>
      <c r="C135" s="111"/>
      <c r="D135" s="42"/>
      <c r="E135" s="42"/>
      <c r="F135" s="42"/>
      <c r="G135" s="145"/>
      <c r="H135" s="145"/>
      <c r="I135" s="145"/>
      <c r="J135" s="145"/>
      <c r="K135" s="111"/>
      <c r="L135" s="111"/>
      <c r="M135" s="111"/>
      <c r="N135" s="111"/>
      <c r="O135" s="111"/>
      <c r="P135" s="111"/>
      <c r="Q135" s="44"/>
      <c r="R135" s="154"/>
      <c r="S135" s="42"/>
      <c r="T135" s="42"/>
      <c r="U135" s="42"/>
      <c r="V135" s="42"/>
      <c r="W135" s="42"/>
      <c r="X135" s="42"/>
      <c r="Y135" s="42"/>
      <c r="Z135" s="42"/>
      <c r="AA135" s="1"/>
      <c r="AB135" s="1"/>
      <c r="AC135" s="1"/>
      <c r="AD135" s="1"/>
      <c r="AE135" s="1"/>
      <c r="AF135" s="1"/>
      <c r="AG135" s="1"/>
    </row>
    <row r="136" spans="1:40" x14ac:dyDescent="0.25">
      <c r="A136" s="42"/>
      <c r="B136" s="111"/>
      <c r="C136" s="111"/>
      <c r="D136" s="42"/>
      <c r="E136" s="42"/>
      <c r="F136" s="42"/>
      <c r="G136" s="145"/>
      <c r="H136" s="145"/>
      <c r="I136" s="145"/>
      <c r="J136" s="145"/>
      <c r="K136" s="111"/>
      <c r="L136" s="111"/>
      <c r="M136" s="111"/>
      <c r="N136" s="111"/>
      <c r="O136" s="111"/>
      <c r="P136" s="44"/>
      <c r="Q136" s="44"/>
      <c r="R136" s="143"/>
      <c r="S136" s="42"/>
      <c r="T136" s="42"/>
      <c r="U136" s="42"/>
      <c r="V136" s="42"/>
      <c r="W136" s="42"/>
      <c r="X136" s="42"/>
      <c r="Y136" s="42"/>
      <c r="Z136" s="42"/>
      <c r="AA136" s="1"/>
      <c r="AB136" s="1"/>
      <c r="AC136" s="1"/>
      <c r="AD136" s="1"/>
      <c r="AE136" s="1"/>
      <c r="AF136" s="1"/>
      <c r="AG136" s="1"/>
    </row>
    <row r="137" spans="1:40" x14ac:dyDescent="0.25">
      <c r="A137" s="42"/>
      <c r="B137" s="111"/>
      <c r="C137" s="111"/>
      <c r="D137" s="42"/>
      <c r="E137" s="42"/>
      <c r="F137" s="42"/>
      <c r="G137" s="145"/>
      <c r="H137" s="145"/>
      <c r="I137" s="145"/>
      <c r="J137" s="145"/>
      <c r="K137" s="111"/>
      <c r="L137" s="111"/>
      <c r="M137" s="111"/>
      <c r="N137" s="111"/>
      <c r="O137" s="111"/>
      <c r="P137" s="44"/>
      <c r="Q137" s="44"/>
      <c r="R137" s="143"/>
      <c r="S137" s="42"/>
      <c r="T137" s="42"/>
      <c r="U137" s="42"/>
      <c r="V137" s="42"/>
      <c r="W137" s="42"/>
      <c r="X137" s="42"/>
      <c r="Y137" s="42"/>
      <c r="Z137" s="42"/>
      <c r="AA137" s="1"/>
      <c r="AB137" s="1"/>
      <c r="AC137" s="1"/>
      <c r="AD137" s="1"/>
      <c r="AE137" s="1"/>
      <c r="AF137" s="1"/>
      <c r="AG137" s="1"/>
    </row>
    <row r="138" spans="1:40" x14ac:dyDescent="0.25">
      <c r="A138" s="42"/>
      <c r="B138" s="111"/>
      <c r="C138" s="111"/>
      <c r="D138" s="42"/>
      <c r="E138" s="42"/>
      <c r="F138" s="42"/>
      <c r="G138" s="145"/>
      <c r="H138" s="145"/>
      <c r="I138" s="145"/>
      <c r="J138" s="145"/>
      <c r="K138" s="111"/>
      <c r="L138" s="111"/>
      <c r="M138" s="111"/>
      <c r="N138" s="111"/>
      <c r="O138" s="111"/>
      <c r="P138" s="44"/>
      <c r="Q138" s="44"/>
      <c r="R138" s="154"/>
      <c r="S138" s="42"/>
      <c r="T138" s="42"/>
      <c r="U138" s="42"/>
      <c r="V138" s="42"/>
      <c r="W138" s="42"/>
      <c r="X138" s="42"/>
      <c r="Y138" s="42"/>
      <c r="Z138" s="42"/>
      <c r="AA138" s="1"/>
      <c r="AB138" s="1"/>
      <c r="AC138" s="1"/>
      <c r="AD138" s="1"/>
      <c r="AE138" s="1"/>
      <c r="AF138" s="1"/>
      <c r="AG138" s="1"/>
    </row>
    <row r="139" spans="1:40" x14ac:dyDescent="0.25">
      <c r="A139" s="42"/>
      <c r="B139" s="111"/>
      <c r="C139" s="111"/>
      <c r="D139" s="42"/>
      <c r="E139" s="42"/>
      <c r="F139" s="42"/>
      <c r="G139" s="145"/>
      <c r="H139" s="145"/>
      <c r="I139" s="145"/>
      <c r="J139" s="145"/>
      <c r="K139" s="111"/>
      <c r="L139" s="111"/>
      <c r="M139" s="111"/>
      <c r="N139" s="111"/>
      <c r="O139" s="111"/>
      <c r="P139" s="44"/>
      <c r="Q139" s="44"/>
      <c r="R139" s="154"/>
      <c r="S139" s="42"/>
      <c r="T139" s="42"/>
      <c r="U139" s="42"/>
      <c r="V139" s="42"/>
      <c r="W139" s="42"/>
      <c r="X139" s="42"/>
      <c r="Y139" s="42"/>
      <c r="Z139" s="42"/>
      <c r="AA139" s="1"/>
      <c r="AB139" s="1"/>
      <c r="AC139" s="1"/>
      <c r="AD139" s="1"/>
      <c r="AE139" s="1"/>
      <c r="AF139" s="1"/>
      <c r="AG139" s="1"/>
    </row>
    <row r="140" spans="1:40" x14ac:dyDescent="0.25">
      <c r="A140" s="42"/>
      <c r="B140" s="111"/>
      <c r="C140" s="111"/>
      <c r="D140" s="42"/>
      <c r="E140" s="42"/>
      <c r="F140" s="42"/>
      <c r="G140" s="145"/>
      <c r="H140" s="145"/>
      <c r="I140" s="145"/>
      <c r="J140" s="145"/>
      <c r="K140" s="111"/>
      <c r="L140" s="111"/>
      <c r="M140" s="111"/>
      <c r="N140" s="111"/>
      <c r="O140" s="111"/>
      <c r="P140" s="44"/>
      <c r="Q140" s="44"/>
      <c r="R140" s="154"/>
      <c r="S140" s="42"/>
      <c r="T140" s="42"/>
      <c r="U140" s="42"/>
      <c r="V140" s="42"/>
      <c r="W140" s="42"/>
      <c r="X140" s="42"/>
      <c r="Y140" s="42"/>
      <c r="Z140" s="42"/>
      <c r="AA140" s="1"/>
      <c r="AB140" s="1"/>
      <c r="AC140" s="1"/>
      <c r="AD140" s="1"/>
      <c r="AE140" s="1"/>
      <c r="AF140" s="1"/>
      <c r="AG140" s="1"/>
    </row>
    <row r="141" spans="1:40" x14ac:dyDescent="0.25">
      <c r="A141" s="42"/>
      <c r="B141" s="111"/>
      <c r="C141" s="111"/>
      <c r="D141" s="42"/>
      <c r="E141" s="42"/>
      <c r="F141" s="42"/>
      <c r="G141" s="145"/>
      <c r="H141" s="145"/>
      <c r="I141" s="145"/>
      <c r="J141" s="145"/>
      <c r="K141" s="111"/>
      <c r="L141" s="111"/>
      <c r="M141" s="111"/>
      <c r="N141" s="111"/>
      <c r="O141" s="111"/>
      <c r="P141" s="44"/>
      <c r="Q141" s="42"/>
      <c r="R141" s="42"/>
      <c r="S141" s="42"/>
      <c r="T141" s="42"/>
      <c r="U141" s="42"/>
      <c r="V141" s="42"/>
      <c r="W141" s="42"/>
      <c r="X141" s="42"/>
      <c r="Y141" s="42"/>
      <c r="Z141" s="42"/>
      <c r="AA141" s="1"/>
      <c r="AB141" s="1"/>
      <c r="AC141" s="1"/>
      <c r="AD141" s="1"/>
      <c r="AE141" s="1"/>
      <c r="AF141" s="1"/>
      <c r="AG141" s="1"/>
    </row>
    <row r="142" spans="1:40" x14ac:dyDescent="0.25">
      <c r="A142" s="42"/>
      <c r="B142" s="111"/>
      <c r="C142" s="111"/>
      <c r="D142" s="42"/>
      <c r="E142" s="42"/>
      <c r="F142" s="42"/>
      <c r="G142" s="145"/>
      <c r="H142" s="145"/>
      <c r="I142" s="145"/>
      <c r="J142" s="145"/>
      <c r="K142" s="111"/>
      <c r="L142" s="111"/>
      <c r="M142" s="111"/>
      <c r="N142" s="111"/>
      <c r="O142" s="111"/>
      <c r="P142" s="44"/>
      <c r="Q142" s="42"/>
      <c r="R142" s="42"/>
      <c r="S142" s="42"/>
      <c r="T142" s="42"/>
      <c r="U142" s="42"/>
      <c r="V142" s="42"/>
      <c r="W142" s="42"/>
      <c r="X142" s="42"/>
      <c r="Y142" s="42"/>
      <c r="Z142" s="42"/>
      <c r="AA142" s="1"/>
      <c r="AB142" s="1"/>
      <c r="AC142" s="1"/>
      <c r="AD142" s="1"/>
      <c r="AE142" s="1"/>
      <c r="AF142" s="1"/>
      <c r="AG142" s="1"/>
    </row>
    <row r="143" spans="1:40" x14ac:dyDescent="0.25">
      <c r="A143" s="42"/>
      <c r="B143" s="111"/>
      <c r="C143" s="111"/>
      <c r="D143" s="42"/>
      <c r="E143" s="42"/>
      <c r="F143" s="42"/>
      <c r="G143" s="145"/>
      <c r="H143" s="145"/>
      <c r="I143" s="145"/>
      <c r="J143" s="145"/>
      <c r="K143" s="111"/>
      <c r="L143" s="111"/>
      <c r="M143" s="111"/>
      <c r="N143" s="111"/>
      <c r="O143" s="111"/>
      <c r="P143" s="44"/>
      <c r="Q143" s="42"/>
      <c r="R143" s="42"/>
      <c r="S143" s="42"/>
      <c r="T143" s="42"/>
      <c r="U143" s="42"/>
      <c r="V143" s="42"/>
      <c r="W143" s="42"/>
      <c r="X143" s="42"/>
      <c r="Y143" s="42"/>
      <c r="Z143" s="42"/>
      <c r="AA143" s="1"/>
      <c r="AB143" s="1"/>
      <c r="AC143" s="1"/>
      <c r="AD143" s="1"/>
      <c r="AE143" s="1"/>
      <c r="AF143" s="1"/>
      <c r="AG143" s="1"/>
    </row>
    <row r="144" spans="1:40" x14ac:dyDescent="0.25">
      <c r="A144" s="42"/>
      <c r="B144" s="111"/>
      <c r="C144" s="111"/>
      <c r="D144" s="42"/>
      <c r="E144" s="42"/>
      <c r="F144" s="42"/>
      <c r="G144" s="145"/>
      <c r="H144" s="145"/>
      <c r="I144" s="145"/>
      <c r="J144" s="145"/>
      <c r="K144" s="111"/>
      <c r="L144" s="111"/>
      <c r="M144" s="111"/>
      <c r="N144" s="111"/>
      <c r="O144" s="111"/>
      <c r="P144" s="44"/>
      <c r="Q144" s="42"/>
      <c r="R144" s="42"/>
      <c r="S144" s="42"/>
      <c r="T144" s="42"/>
      <c r="U144" s="42"/>
      <c r="V144" s="42"/>
      <c r="W144" s="42"/>
      <c r="X144" s="42"/>
      <c r="Y144" s="42"/>
      <c r="Z144" s="42"/>
      <c r="AA144" s="1"/>
      <c r="AB144" s="1"/>
      <c r="AC144" s="1"/>
      <c r="AD144" s="1"/>
      <c r="AE144" s="1"/>
      <c r="AF144" s="1"/>
      <c r="AG144" s="1"/>
    </row>
    <row r="145" spans="1:40" x14ac:dyDescent="0.25">
      <c r="A145" s="42"/>
      <c r="B145" s="111"/>
      <c r="C145" s="111"/>
      <c r="D145" s="42"/>
      <c r="E145" s="42"/>
      <c r="F145" s="42"/>
      <c r="G145" s="145"/>
      <c r="H145" s="145"/>
      <c r="I145" s="145"/>
      <c r="J145" s="145"/>
      <c r="K145" s="111"/>
      <c r="L145" s="111"/>
      <c r="M145" s="111"/>
      <c r="N145" s="111"/>
      <c r="O145" s="111"/>
      <c r="P145" s="44"/>
      <c r="Q145" s="42"/>
      <c r="R145" s="42"/>
      <c r="S145" s="42"/>
      <c r="T145" s="42"/>
      <c r="U145" s="42"/>
      <c r="V145" s="42"/>
      <c r="W145" s="42"/>
      <c r="X145" s="42"/>
      <c r="Y145" s="42"/>
      <c r="Z145" s="42"/>
      <c r="AA145" s="1"/>
      <c r="AB145" s="1"/>
      <c r="AC145" s="1"/>
      <c r="AD145" s="1"/>
      <c r="AE145" s="1"/>
      <c r="AF145" s="1"/>
      <c r="AG145" s="1"/>
    </row>
    <row r="146" spans="1:40" x14ac:dyDescent="0.25">
      <c r="A146" s="42"/>
      <c r="B146" s="111"/>
      <c r="C146" s="111"/>
      <c r="D146" s="42"/>
      <c r="E146" s="42"/>
      <c r="F146" s="42"/>
      <c r="G146" s="145"/>
      <c r="H146" s="145"/>
      <c r="I146" s="145"/>
      <c r="J146" s="145"/>
      <c r="K146" s="111"/>
      <c r="L146" s="111"/>
      <c r="M146" s="111"/>
      <c r="N146" s="111"/>
      <c r="O146" s="111"/>
      <c r="P146" s="44"/>
      <c r="Q146" s="42"/>
      <c r="R146" s="42"/>
      <c r="S146" s="42"/>
      <c r="T146" s="42"/>
      <c r="U146" s="42"/>
      <c r="V146" s="42"/>
      <c r="W146" s="42"/>
      <c r="X146" s="42"/>
      <c r="Y146" s="42"/>
      <c r="Z146" s="42"/>
      <c r="AA146" s="1"/>
      <c r="AB146" s="1"/>
      <c r="AC146" s="1"/>
      <c r="AD146" s="1"/>
      <c r="AE146" s="1"/>
      <c r="AF146" s="1"/>
      <c r="AG146" s="1"/>
    </row>
    <row r="147" spans="1:40" x14ac:dyDescent="0.25">
      <c r="A147" s="42"/>
      <c r="B147" s="111"/>
      <c r="C147" s="111"/>
      <c r="D147" s="42"/>
      <c r="E147" s="42"/>
      <c r="F147" s="42"/>
      <c r="G147" s="145"/>
      <c r="H147" s="145"/>
      <c r="I147" s="145"/>
      <c r="J147" s="145"/>
      <c r="K147" s="111"/>
      <c r="L147" s="111"/>
      <c r="M147" s="111"/>
      <c r="N147" s="111"/>
      <c r="O147" s="111"/>
      <c r="P147" s="44"/>
      <c r="Q147" s="42"/>
      <c r="R147" s="42"/>
      <c r="S147" s="42"/>
      <c r="T147" s="42"/>
      <c r="U147" s="42"/>
      <c r="V147" s="42"/>
      <c r="W147" s="42"/>
      <c r="X147" s="42"/>
      <c r="Y147" s="42"/>
      <c r="Z147" s="42"/>
      <c r="AA147" s="1"/>
      <c r="AB147" s="1"/>
      <c r="AC147" s="1"/>
      <c r="AD147" s="1"/>
      <c r="AE147" s="1"/>
      <c r="AF147" s="1"/>
      <c r="AG147" s="1"/>
    </row>
    <row r="148" spans="1:40" x14ac:dyDescent="0.25">
      <c r="A148" s="42"/>
      <c r="B148" s="111"/>
      <c r="C148" s="111"/>
      <c r="D148" s="42"/>
      <c r="E148" s="42"/>
      <c r="F148" s="42"/>
      <c r="G148" s="145"/>
      <c r="H148" s="145"/>
      <c r="I148" s="145"/>
      <c r="J148" s="145"/>
      <c r="K148" s="111"/>
      <c r="L148" s="111"/>
      <c r="M148" s="111"/>
      <c r="N148" s="111"/>
      <c r="O148" s="111"/>
      <c r="P148" s="44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1"/>
      <c r="AB148" s="1"/>
      <c r="AC148" s="1"/>
      <c r="AD148" s="1"/>
      <c r="AE148" s="1"/>
      <c r="AF148" s="1"/>
      <c r="AG148" s="1"/>
    </row>
    <row r="149" spans="1:40" x14ac:dyDescent="0.25">
      <c r="A149" s="42"/>
      <c r="B149" s="111"/>
      <c r="C149" s="111"/>
      <c r="D149" s="42"/>
      <c r="E149" s="42"/>
      <c r="F149" s="42"/>
      <c r="G149" s="145"/>
      <c r="H149" s="145"/>
      <c r="I149" s="145"/>
      <c r="J149" s="145"/>
      <c r="K149" s="111"/>
      <c r="L149" s="111"/>
      <c r="M149" s="111"/>
      <c r="N149" s="111"/>
      <c r="O149" s="111"/>
      <c r="P149" s="44"/>
      <c r="Q149" s="152"/>
      <c r="R149" s="152"/>
      <c r="S149" s="152"/>
      <c r="T149" s="152"/>
      <c r="U149" s="152"/>
      <c r="V149" s="152"/>
      <c r="W149" s="152"/>
      <c r="X149" s="152"/>
      <c r="Y149" s="152"/>
      <c r="Z149" s="152"/>
      <c r="AA149" s="1"/>
      <c r="AB149" s="1"/>
      <c r="AC149" s="1"/>
      <c r="AD149" s="1"/>
      <c r="AE149" s="1"/>
      <c r="AF149" s="1"/>
      <c r="AG149" s="1"/>
    </row>
    <row r="150" spans="1:40" x14ac:dyDescent="0.25">
      <c r="A150" s="42"/>
      <c r="B150" s="111"/>
      <c r="C150" s="111"/>
      <c r="D150" s="42"/>
      <c r="E150" s="42"/>
      <c r="F150" s="42"/>
      <c r="G150" s="145"/>
      <c r="H150" s="145"/>
      <c r="I150" s="145"/>
      <c r="J150" s="145"/>
      <c r="K150" s="111"/>
      <c r="L150" s="111"/>
      <c r="M150" s="111"/>
      <c r="N150" s="111"/>
      <c r="O150" s="111"/>
      <c r="P150" s="44"/>
      <c r="Q150" s="152"/>
      <c r="R150" s="152"/>
      <c r="S150" s="152"/>
      <c r="T150" s="152"/>
      <c r="U150" s="152"/>
      <c r="V150" s="152"/>
      <c r="W150" s="152"/>
      <c r="X150" s="152"/>
      <c r="Y150" s="152"/>
      <c r="Z150" s="152"/>
      <c r="AA150" s="1"/>
      <c r="AB150" s="1"/>
      <c r="AC150" s="1"/>
      <c r="AD150" s="1"/>
      <c r="AE150" s="1"/>
      <c r="AF150" s="1"/>
      <c r="AG150" s="1"/>
    </row>
    <row r="151" spans="1:40" x14ac:dyDescent="0.25">
      <c r="A151" s="42"/>
      <c r="B151" s="111"/>
      <c r="C151" s="111"/>
      <c r="D151" s="42"/>
      <c r="E151" s="42"/>
      <c r="F151" s="42"/>
      <c r="G151" s="145"/>
      <c r="H151" s="145"/>
      <c r="I151" s="145"/>
      <c r="J151" s="145"/>
      <c r="K151" s="111"/>
      <c r="L151" s="111"/>
      <c r="M151" s="111"/>
      <c r="N151" s="111"/>
      <c r="O151" s="111"/>
      <c r="P151" s="44"/>
      <c r="Q151" s="152"/>
      <c r="R151" s="152"/>
      <c r="S151" s="152"/>
      <c r="T151" s="152"/>
      <c r="U151" s="152"/>
      <c r="V151" s="152"/>
      <c r="W151" s="152"/>
      <c r="X151" s="152"/>
      <c r="Y151" s="152"/>
      <c r="Z151" s="152"/>
      <c r="AA151" s="1"/>
      <c r="AB151" s="1"/>
      <c r="AC151" s="1"/>
      <c r="AD151" s="1"/>
      <c r="AE151" s="1"/>
      <c r="AF151" s="1"/>
      <c r="AG151" s="1"/>
    </row>
    <row r="152" spans="1:40" x14ac:dyDescent="0.25">
      <c r="A152" s="42"/>
      <c r="B152" s="111"/>
      <c r="C152" s="111"/>
      <c r="F152" s="42"/>
      <c r="G152" s="145"/>
      <c r="H152" s="145"/>
      <c r="I152" s="145"/>
      <c r="J152" s="145"/>
      <c r="K152" s="111"/>
      <c r="L152" s="111"/>
      <c r="M152" s="111"/>
      <c r="N152" s="111"/>
      <c r="O152" s="111"/>
      <c r="P152" s="44"/>
      <c r="Q152" s="152"/>
      <c r="R152" s="152"/>
      <c r="S152" s="152"/>
      <c r="T152" s="152"/>
      <c r="U152" s="152"/>
      <c r="V152" s="152"/>
      <c r="W152" s="152"/>
      <c r="X152" s="152"/>
      <c r="Y152" s="152"/>
      <c r="Z152" s="152"/>
      <c r="AA152" s="1"/>
      <c r="AB152" s="1"/>
      <c r="AC152" s="1"/>
      <c r="AD152" s="1"/>
      <c r="AE152" s="1"/>
      <c r="AF152" s="1"/>
      <c r="AG152" s="1"/>
    </row>
    <row r="153" spans="1:40" x14ac:dyDescent="0.25">
      <c r="A153" s="42"/>
      <c r="B153" s="111"/>
      <c r="C153" s="111"/>
      <c r="F153" s="42"/>
      <c r="G153" s="145"/>
      <c r="H153" s="145"/>
      <c r="I153" s="145"/>
      <c r="J153" s="145"/>
      <c r="K153" s="111"/>
      <c r="L153" s="111"/>
      <c r="M153" s="111"/>
      <c r="N153" s="111"/>
      <c r="O153" s="111"/>
      <c r="P153" s="44"/>
      <c r="Q153" s="152"/>
      <c r="R153" s="152"/>
      <c r="S153" s="152"/>
      <c r="T153" s="152"/>
      <c r="U153" s="152"/>
      <c r="V153" s="152"/>
      <c r="W153" s="152"/>
      <c r="X153" s="152"/>
      <c r="Y153" s="152"/>
      <c r="Z153" s="152"/>
      <c r="AA153" s="1"/>
      <c r="AB153" s="1"/>
      <c r="AC153" s="1"/>
      <c r="AD153" s="1"/>
      <c r="AE153" s="1"/>
      <c r="AF153" s="1"/>
      <c r="AG153" s="1"/>
    </row>
    <row r="154" spans="1:40" s="152" customFormat="1" x14ac:dyDescent="0.25">
      <c r="A154" s="42"/>
      <c r="B154" s="111"/>
      <c r="C154" s="111"/>
      <c r="D154" s="1"/>
      <c r="E154" s="1"/>
      <c r="F154" s="42"/>
      <c r="G154" s="145"/>
      <c r="H154" s="145"/>
      <c r="I154" s="145"/>
      <c r="J154" s="145"/>
      <c r="K154" s="111"/>
      <c r="L154" s="111"/>
      <c r="M154" s="111"/>
      <c r="N154" s="111"/>
      <c r="O154" s="111"/>
      <c r="P154" s="44"/>
      <c r="AN154" s="158"/>
    </row>
    <row r="155" spans="1:40" s="152" customFormat="1" x14ac:dyDescent="0.25">
      <c r="A155" s="42"/>
      <c r="B155" s="111"/>
      <c r="C155" s="111"/>
      <c r="D155" s="1"/>
      <c r="E155" s="1"/>
      <c r="F155" s="42"/>
      <c r="G155" s="145"/>
      <c r="H155" s="145"/>
      <c r="I155" s="145"/>
      <c r="J155" s="145"/>
      <c r="K155" s="111"/>
      <c r="L155" s="111"/>
      <c r="M155" s="111"/>
      <c r="N155" s="111"/>
      <c r="O155" s="111"/>
      <c r="P155" s="44"/>
      <c r="AN155" s="158"/>
    </row>
    <row r="156" spans="1:40" s="152" customFormat="1" x14ac:dyDescent="0.25">
      <c r="A156" s="42"/>
      <c r="B156" s="111"/>
      <c r="C156" s="111"/>
      <c r="D156" s="1"/>
      <c r="E156" s="1"/>
      <c r="F156" s="42"/>
      <c r="G156" s="145"/>
      <c r="H156" s="145"/>
      <c r="I156" s="145"/>
      <c r="J156" s="145"/>
      <c r="K156" s="111"/>
      <c r="L156" s="111"/>
      <c r="M156" s="111"/>
      <c r="N156" s="111"/>
      <c r="O156" s="111"/>
      <c r="P156" s="44"/>
      <c r="AN156" s="158"/>
    </row>
    <row r="157" spans="1:40" s="152" customFormat="1" x14ac:dyDescent="0.25">
      <c r="A157" s="42"/>
      <c r="B157" s="111"/>
      <c r="C157" s="111"/>
      <c r="D157" s="1"/>
      <c r="E157" s="1"/>
      <c r="F157" s="42"/>
      <c r="G157" s="145"/>
      <c r="H157" s="145"/>
      <c r="I157" s="145"/>
      <c r="J157" s="145"/>
      <c r="K157" s="111"/>
      <c r="L157" s="111"/>
      <c r="M157" s="111"/>
      <c r="N157" s="111"/>
      <c r="O157" s="111"/>
      <c r="P157" s="44"/>
      <c r="AN157" s="158"/>
    </row>
    <row r="158" spans="1:40" s="152" customFormat="1" x14ac:dyDescent="0.25">
      <c r="A158" s="42"/>
      <c r="B158" s="111"/>
      <c r="C158" s="111"/>
      <c r="D158" s="1"/>
      <c r="E158" s="1"/>
      <c r="F158" s="42"/>
      <c r="G158" s="145"/>
      <c r="H158" s="145"/>
      <c r="I158" s="145"/>
      <c r="J158" s="145"/>
      <c r="K158" s="111"/>
      <c r="L158" s="111"/>
      <c r="M158" s="111"/>
      <c r="N158" s="111"/>
      <c r="O158" s="111"/>
      <c r="P158" s="44"/>
      <c r="AN158" s="158"/>
    </row>
    <row r="159" spans="1:40" s="152" customFormat="1" x14ac:dyDescent="0.25">
      <c r="A159" s="42"/>
      <c r="B159" s="111"/>
      <c r="C159" s="111"/>
      <c r="D159" s="1"/>
      <c r="E159" s="1"/>
      <c r="F159" s="42"/>
      <c r="G159" s="145"/>
      <c r="H159" s="145"/>
      <c r="I159" s="145"/>
      <c r="J159" s="145"/>
      <c r="K159" s="111"/>
      <c r="L159" s="111"/>
      <c r="M159" s="111"/>
      <c r="N159" s="111"/>
      <c r="O159" s="111"/>
      <c r="P159" s="44"/>
      <c r="AN159" s="158"/>
    </row>
    <row r="160" spans="1:40" s="152" customFormat="1" x14ac:dyDescent="0.25">
      <c r="A160" s="42"/>
      <c r="B160" s="111"/>
      <c r="C160" s="111"/>
      <c r="D160" s="1"/>
      <c r="E160" s="1"/>
      <c r="F160" s="42"/>
      <c r="G160" s="145"/>
      <c r="H160" s="145"/>
      <c r="I160" s="145"/>
      <c r="J160" s="145"/>
      <c r="K160" s="111"/>
      <c r="L160" s="111"/>
      <c r="M160" s="111"/>
      <c r="N160" s="111"/>
      <c r="O160" s="2"/>
      <c r="P160" s="44"/>
      <c r="AN160" s="158"/>
    </row>
    <row r="161" spans="1:40" s="152" customFormat="1" x14ac:dyDescent="0.25">
      <c r="A161" s="1"/>
      <c r="B161" s="111"/>
      <c r="C161" s="111"/>
      <c r="D161" s="1"/>
      <c r="E161" s="1"/>
      <c r="F161" s="42"/>
      <c r="G161" s="145"/>
      <c r="H161" s="145"/>
      <c r="I161" s="145"/>
      <c r="J161" s="145"/>
      <c r="K161" s="111"/>
      <c r="L161" s="111"/>
      <c r="M161" s="111"/>
      <c r="N161" s="111"/>
      <c r="O161" s="2"/>
      <c r="P161" s="44"/>
      <c r="AN161" s="158"/>
    </row>
    <row r="162" spans="1:40" s="152" customFormat="1" x14ac:dyDescent="0.25">
      <c r="A162" s="1"/>
      <c r="B162" s="111"/>
      <c r="C162" s="111"/>
      <c r="D162" s="1"/>
      <c r="E162" s="1"/>
      <c r="F162" s="42"/>
      <c r="G162" s="145"/>
      <c r="H162" s="145"/>
      <c r="I162" s="145"/>
      <c r="J162" s="145"/>
      <c r="K162" s="111"/>
      <c r="L162" s="111"/>
      <c r="M162" s="111"/>
      <c r="N162" s="111"/>
      <c r="O162" s="2"/>
      <c r="P162" s="44"/>
      <c r="AN162" s="158"/>
    </row>
    <row r="163" spans="1:40" s="152" customFormat="1" x14ac:dyDescent="0.25">
      <c r="A163" s="1"/>
      <c r="B163" s="111"/>
      <c r="C163" s="111"/>
      <c r="D163" s="1"/>
      <c r="E163" s="1"/>
      <c r="F163" s="42"/>
      <c r="G163" s="145"/>
      <c r="H163" s="145"/>
      <c r="I163" s="145"/>
      <c r="J163" s="145"/>
      <c r="K163" s="111"/>
      <c r="L163" s="111"/>
      <c r="M163" s="111"/>
      <c r="N163" s="111"/>
      <c r="O163" s="2"/>
      <c r="P163" s="44"/>
      <c r="AN163" s="158"/>
    </row>
    <row r="164" spans="1:40" s="152" customFormat="1" x14ac:dyDescent="0.25">
      <c r="A164" s="1"/>
      <c r="B164" s="111"/>
      <c r="C164" s="111"/>
      <c r="D164" s="1"/>
      <c r="E164" s="1"/>
      <c r="F164" s="42"/>
      <c r="G164" s="145"/>
      <c r="H164" s="145"/>
      <c r="I164" s="145"/>
      <c r="J164" s="145"/>
      <c r="K164" s="111"/>
      <c r="L164" s="111"/>
      <c r="M164" s="111"/>
      <c r="N164" s="111"/>
      <c r="O164" s="2"/>
      <c r="P164" s="44"/>
      <c r="AN164" s="158"/>
    </row>
    <row r="165" spans="1:40" s="152" customFormat="1" x14ac:dyDescent="0.25">
      <c r="A165" s="1"/>
      <c r="B165" s="111"/>
      <c r="C165" s="111"/>
      <c r="D165" s="1"/>
      <c r="E165" s="1"/>
      <c r="F165" s="42"/>
      <c r="G165" s="145"/>
      <c r="H165" s="145"/>
      <c r="I165" s="145"/>
      <c r="J165" s="145"/>
      <c r="K165" s="111"/>
      <c r="L165" s="111"/>
      <c r="M165" s="111"/>
      <c r="N165" s="111"/>
      <c r="O165" s="2"/>
      <c r="P165" s="44"/>
      <c r="AN165" s="158"/>
    </row>
    <row r="166" spans="1:40" s="15" customFormat="1" x14ac:dyDescent="0.25">
      <c r="A166" s="1"/>
      <c r="B166" s="2"/>
      <c r="C166" s="2"/>
      <c r="D166" s="1"/>
      <c r="E166" s="1"/>
      <c r="F166" s="1"/>
      <c r="G166" s="60"/>
      <c r="H166" s="60"/>
      <c r="I166" s="60"/>
      <c r="J166" s="60"/>
      <c r="K166" s="2"/>
      <c r="L166" s="2"/>
      <c r="M166" s="2"/>
      <c r="N166" s="2"/>
      <c r="O166" s="2"/>
      <c r="P166" s="3"/>
      <c r="AA166" s="152"/>
      <c r="AB166" s="152"/>
      <c r="AC166" s="152"/>
      <c r="AD166" s="152"/>
      <c r="AE166" s="152"/>
      <c r="AF166" s="152"/>
      <c r="AG166" s="152"/>
      <c r="AN166" s="159"/>
    </row>
    <row r="167" spans="1:40" s="15" customFormat="1" x14ac:dyDescent="0.25">
      <c r="A167" s="1"/>
      <c r="B167" s="2"/>
      <c r="C167" s="2"/>
      <c r="D167" s="1"/>
      <c r="E167" s="1"/>
      <c r="F167" s="1"/>
      <c r="G167" s="60"/>
      <c r="H167" s="60"/>
      <c r="I167" s="60"/>
      <c r="J167" s="60"/>
      <c r="K167" s="2"/>
      <c r="L167" s="2"/>
      <c r="M167" s="2"/>
      <c r="N167" s="2"/>
      <c r="O167" s="2"/>
      <c r="P167" s="3"/>
      <c r="Q167" s="17"/>
      <c r="AA167" s="152"/>
      <c r="AB167" s="152"/>
      <c r="AC167" s="152"/>
      <c r="AD167" s="152"/>
      <c r="AE167" s="152"/>
      <c r="AF167" s="152"/>
      <c r="AG167" s="152"/>
      <c r="AN167" s="159"/>
    </row>
    <row r="168" spans="1:40" s="15" customFormat="1" x14ac:dyDescent="0.25">
      <c r="A168" s="1"/>
      <c r="B168" s="2"/>
      <c r="C168" s="2"/>
      <c r="D168" s="1"/>
      <c r="E168" s="1"/>
      <c r="F168" s="1"/>
      <c r="G168" s="60"/>
      <c r="H168" s="60"/>
      <c r="I168" s="60"/>
      <c r="J168" s="60"/>
      <c r="K168" s="2"/>
      <c r="L168" s="2"/>
      <c r="M168" s="2"/>
      <c r="N168" s="2"/>
      <c r="O168" s="2"/>
      <c r="P168" s="3"/>
      <c r="Q168" s="17"/>
      <c r="AA168" s="152"/>
      <c r="AB168" s="152"/>
      <c r="AC168" s="152"/>
      <c r="AD168" s="152"/>
      <c r="AE168" s="152"/>
      <c r="AF168" s="152"/>
      <c r="AG168" s="152"/>
      <c r="AN168" s="159"/>
    </row>
    <row r="169" spans="1:40" s="15" customFormat="1" x14ac:dyDescent="0.25">
      <c r="A169" s="1"/>
      <c r="B169" s="2"/>
      <c r="C169" s="2"/>
      <c r="D169" s="1"/>
      <c r="E169" s="1"/>
      <c r="F169" s="1"/>
      <c r="G169" s="60"/>
      <c r="H169" s="60"/>
      <c r="I169" s="60"/>
      <c r="J169" s="60"/>
      <c r="K169" s="2"/>
      <c r="L169" s="2"/>
      <c r="M169" s="2"/>
      <c r="N169" s="2"/>
      <c r="O169" s="2"/>
      <c r="P169" s="3"/>
      <c r="Q169" s="17"/>
      <c r="AA169" s="152"/>
      <c r="AB169" s="152"/>
      <c r="AC169" s="152"/>
      <c r="AD169" s="152"/>
      <c r="AE169" s="152"/>
      <c r="AF169" s="152"/>
      <c r="AG169" s="152"/>
      <c r="AN169" s="159"/>
    </row>
    <row r="170" spans="1:40" s="15" customFormat="1" x14ac:dyDescent="0.25">
      <c r="A170" s="1"/>
      <c r="B170" s="2"/>
      <c r="C170" s="2"/>
      <c r="D170" s="1"/>
      <c r="E170" s="1"/>
      <c r="F170" s="1"/>
      <c r="G170" s="60"/>
      <c r="H170" s="60"/>
      <c r="I170" s="60"/>
      <c r="J170" s="60"/>
      <c r="K170" s="2"/>
      <c r="L170" s="2"/>
      <c r="M170" s="2"/>
      <c r="N170" s="2"/>
      <c r="O170" s="2"/>
      <c r="P170" s="2"/>
      <c r="Q170" s="1"/>
      <c r="AA170" s="152"/>
      <c r="AB170" s="152"/>
      <c r="AC170" s="152"/>
      <c r="AD170" s="152"/>
      <c r="AE170" s="152"/>
      <c r="AF170" s="152"/>
      <c r="AG170" s="152"/>
      <c r="AN170" s="159"/>
    </row>
    <row r="171" spans="1:40" s="15" customFormat="1" x14ac:dyDescent="0.25">
      <c r="A171" s="1"/>
      <c r="B171" s="2"/>
      <c r="C171" s="2"/>
      <c r="D171" s="1"/>
      <c r="E171" s="1"/>
      <c r="F171" s="1"/>
      <c r="G171" s="60"/>
      <c r="H171" s="60"/>
      <c r="I171" s="60"/>
      <c r="J171" s="60"/>
      <c r="K171" s="2"/>
      <c r="L171" s="2"/>
      <c r="M171" s="2"/>
      <c r="N171" s="2"/>
      <c r="O171" s="2"/>
      <c r="P171" s="2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52"/>
      <c r="AB171" s="152"/>
      <c r="AC171" s="152"/>
      <c r="AD171" s="152"/>
      <c r="AE171" s="152"/>
      <c r="AF171" s="152"/>
      <c r="AG171" s="152"/>
      <c r="AN171" s="159"/>
    </row>
    <row r="172" spans="1:40" s="15" customFormat="1" x14ac:dyDescent="0.25">
      <c r="A172" s="1"/>
      <c r="B172" s="2"/>
      <c r="C172" s="2"/>
      <c r="D172" s="1"/>
      <c r="E172" s="1"/>
      <c r="F172" s="1"/>
      <c r="G172" s="60"/>
      <c r="H172" s="60"/>
      <c r="I172" s="60"/>
      <c r="J172" s="60"/>
      <c r="K172" s="2"/>
      <c r="L172" s="2"/>
      <c r="M172" s="2"/>
      <c r="N172" s="2"/>
      <c r="O172" s="2"/>
      <c r="P172" s="2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52"/>
      <c r="AB172" s="152"/>
      <c r="AC172" s="152"/>
      <c r="AD172" s="152"/>
      <c r="AE172" s="152"/>
      <c r="AF172" s="152"/>
      <c r="AG172" s="152"/>
      <c r="AN172" s="159"/>
    </row>
    <row r="173" spans="1:40" s="15" customFormat="1" x14ac:dyDescent="0.25">
      <c r="A173" s="1"/>
      <c r="B173" s="2"/>
      <c r="C173" s="2"/>
      <c r="D173" s="1"/>
      <c r="E173" s="1"/>
      <c r="F173" s="1"/>
      <c r="G173" s="60"/>
      <c r="H173" s="60"/>
      <c r="I173" s="60"/>
      <c r="J173" s="60"/>
      <c r="K173" s="2"/>
      <c r="L173" s="2"/>
      <c r="M173" s="2"/>
      <c r="N173" s="2"/>
      <c r="O173" s="2"/>
      <c r="P173" s="2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52"/>
      <c r="AB173" s="152"/>
      <c r="AC173" s="152"/>
      <c r="AD173" s="152"/>
      <c r="AE173" s="152"/>
      <c r="AF173" s="152"/>
      <c r="AG173" s="152"/>
      <c r="AN173" s="159"/>
    </row>
    <row r="174" spans="1:40" s="15" customFormat="1" x14ac:dyDescent="0.25">
      <c r="A174" s="1"/>
      <c r="B174" s="2"/>
      <c r="C174" s="2"/>
      <c r="D174" s="1"/>
      <c r="E174" s="1"/>
      <c r="F174" s="1"/>
      <c r="G174" s="60"/>
      <c r="H174" s="60"/>
      <c r="I174" s="60"/>
      <c r="J174" s="60"/>
      <c r="K174" s="2"/>
      <c r="L174" s="2"/>
      <c r="M174" s="2"/>
      <c r="N174" s="2"/>
      <c r="O174" s="2"/>
      <c r="P174" s="2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52"/>
      <c r="AB174" s="152"/>
      <c r="AC174" s="152"/>
      <c r="AD174" s="152"/>
      <c r="AE174" s="152"/>
      <c r="AF174" s="152"/>
      <c r="AG174" s="152"/>
      <c r="AN174" s="159"/>
    </row>
    <row r="175" spans="1:40" x14ac:dyDescent="0.25">
      <c r="AA175" s="152"/>
      <c r="AB175" s="152"/>
      <c r="AC175" s="152"/>
      <c r="AD175" s="152"/>
    </row>
    <row r="179" spans="2:33" x14ac:dyDescent="0.25">
      <c r="B179" s="1"/>
      <c r="C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AA179" s="1"/>
      <c r="AB179" s="1"/>
      <c r="AC179" s="1"/>
      <c r="AD179" s="1"/>
      <c r="AE179" s="1"/>
      <c r="AF179" s="1"/>
      <c r="AG179" s="1"/>
    </row>
    <row r="180" spans="2:33" x14ac:dyDescent="0.25">
      <c r="B180" s="1"/>
      <c r="C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AA180" s="1"/>
      <c r="AB180" s="1"/>
      <c r="AC180" s="1"/>
      <c r="AD180" s="1"/>
      <c r="AE180" s="1"/>
      <c r="AF180" s="1"/>
      <c r="AG180" s="1"/>
    </row>
    <row r="181" spans="2:33" x14ac:dyDescent="0.25">
      <c r="B181" s="1"/>
      <c r="C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AA181" s="1"/>
      <c r="AB181" s="1"/>
      <c r="AC181" s="1"/>
      <c r="AD181" s="1"/>
      <c r="AE181" s="1"/>
      <c r="AF181" s="1"/>
      <c r="AG181" s="1"/>
    </row>
    <row r="182" spans="2:33" x14ac:dyDescent="0.25">
      <c r="B182" s="1"/>
      <c r="C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AA182" s="1"/>
      <c r="AB182" s="1"/>
      <c r="AC182" s="1"/>
      <c r="AD182" s="1"/>
      <c r="AE182" s="1"/>
      <c r="AF182" s="1"/>
      <c r="AG182" s="1"/>
    </row>
    <row r="183" spans="2:33" x14ac:dyDescent="0.25">
      <c r="B183" s="1"/>
      <c r="C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AA183" s="1"/>
      <c r="AB183" s="1"/>
      <c r="AC183" s="1"/>
      <c r="AD183" s="1"/>
      <c r="AE183" s="1"/>
      <c r="AF183" s="1"/>
      <c r="AG183" s="1"/>
    </row>
    <row r="184" spans="2:33" x14ac:dyDescent="0.25">
      <c r="B184" s="1"/>
      <c r="C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AA184" s="1"/>
      <c r="AB184" s="1"/>
      <c r="AC184" s="1"/>
      <c r="AD184" s="1"/>
      <c r="AE184" s="1"/>
      <c r="AF184" s="1"/>
      <c r="AG184" s="1"/>
    </row>
    <row r="185" spans="2:33" x14ac:dyDescent="0.25">
      <c r="B185" s="1"/>
      <c r="C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AA185" s="1"/>
      <c r="AB185" s="1"/>
      <c r="AC185" s="1"/>
      <c r="AD185" s="1"/>
      <c r="AE185" s="1"/>
      <c r="AF185" s="1"/>
      <c r="AG185" s="1"/>
    </row>
    <row r="186" spans="2:33" x14ac:dyDescent="0.25">
      <c r="B186" s="1"/>
      <c r="C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AA186" s="1"/>
      <c r="AB186" s="1"/>
      <c r="AC186" s="1"/>
      <c r="AD186" s="1"/>
      <c r="AE186" s="1"/>
      <c r="AF186" s="1"/>
      <c r="AG186" s="1"/>
    </row>
    <row r="187" spans="2:33" x14ac:dyDescent="0.25">
      <c r="B187" s="1"/>
      <c r="C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AA187" s="1"/>
      <c r="AB187" s="1"/>
      <c r="AC187" s="1"/>
      <c r="AD187" s="1"/>
      <c r="AE187" s="1"/>
      <c r="AF187" s="1"/>
      <c r="AG187" s="1"/>
    </row>
    <row r="188" spans="2:33" x14ac:dyDescent="0.25">
      <c r="B188" s="1"/>
      <c r="C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AA188" s="1"/>
      <c r="AB188" s="1"/>
      <c r="AC188" s="1"/>
      <c r="AD188" s="1"/>
      <c r="AE188" s="1"/>
      <c r="AF188" s="1"/>
      <c r="AG188" s="1"/>
    </row>
    <row r="189" spans="2:33" x14ac:dyDescent="0.25">
      <c r="B189" s="1"/>
      <c r="C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AA189" s="1"/>
      <c r="AB189" s="1"/>
      <c r="AC189" s="1"/>
      <c r="AD189" s="1"/>
      <c r="AE189" s="1"/>
      <c r="AF189" s="1"/>
      <c r="AG189" s="1"/>
    </row>
    <row r="190" spans="2:33" x14ac:dyDescent="0.25">
      <c r="B190" s="1"/>
      <c r="C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AA190" s="1"/>
      <c r="AB190" s="1"/>
      <c r="AC190" s="1"/>
      <c r="AD190" s="1"/>
      <c r="AE190" s="1"/>
      <c r="AF190" s="1"/>
      <c r="AG190" s="1"/>
    </row>
    <row r="191" spans="2:33" x14ac:dyDescent="0.25">
      <c r="B191" s="1"/>
      <c r="C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AA191" s="1"/>
      <c r="AB191" s="1"/>
      <c r="AC191" s="1"/>
      <c r="AD191" s="1"/>
      <c r="AE191" s="1"/>
      <c r="AF191" s="1"/>
      <c r="AG191" s="1"/>
    </row>
    <row r="192" spans="2:33" x14ac:dyDescent="0.25">
      <c r="B192" s="1"/>
      <c r="C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AA192" s="1"/>
      <c r="AB192" s="1"/>
      <c r="AC192" s="1"/>
      <c r="AD192" s="1"/>
      <c r="AE192" s="1"/>
      <c r="AF192" s="1"/>
      <c r="AG192" s="1"/>
    </row>
    <row r="193" spans="2:33" x14ac:dyDescent="0.25">
      <c r="B193" s="1"/>
      <c r="C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AA193" s="1"/>
      <c r="AB193" s="1"/>
      <c r="AC193" s="1"/>
      <c r="AD193" s="1"/>
      <c r="AE193" s="1"/>
      <c r="AF193" s="1"/>
      <c r="AG193" s="1"/>
    </row>
    <row r="194" spans="2:33" x14ac:dyDescent="0.25">
      <c r="B194" s="1"/>
      <c r="C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AA194" s="1"/>
      <c r="AB194" s="1"/>
      <c r="AC194" s="1"/>
      <c r="AD194" s="1"/>
      <c r="AE194" s="1"/>
      <c r="AF194" s="1"/>
      <c r="AG194" s="1"/>
    </row>
    <row r="195" spans="2:33" x14ac:dyDescent="0.25">
      <c r="B195" s="1"/>
      <c r="C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AA195" s="1"/>
      <c r="AB195" s="1"/>
      <c r="AC195" s="1"/>
      <c r="AD195" s="1"/>
      <c r="AE195" s="1"/>
      <c r="AF195" s="1"/>
      <c r="AG195" s="1"/>
    </row>
    <row r="196" spans="2:33" x14ac:dyDescent="0.25">
      <c r="B196" s="1"/>
      <c r="C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AA196" s="1"/>
      <c r="AB196" s="1"/>
      <c r="AC196" s="1"/>
      <c r="AD196" s="1"/>
      <c r="AE196" s="1"/>
      <c r="AF196" s="1"/>
      <c r="AG196" s="1"/>
    </row>
    <row r="197" spans="2:33" x14ac:dyDescent="0.25">
      <c r="B197" s="1"/>
      <c r="C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AA197" s="1"/>
      <c r="AB197" s="1"/>
      <c r="AC197" s="1"/>
      <c r="AD197" s="1"/>
      <c r="AE197" s="1"/>
      <c r="AF197" s="1"/>
      <c r="AG197" s="1"/>
    </row>
    <row r="198" spans="2:33" x14ac:dyDescent="0.25">
      <c r="B198" s="1"/>
      <c r="C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AA198" s="1"/>
      <c r="AB198" s="1"/>
      <c r="AC198" s="1"/>
      <c r="AD198" s="1"/>
      <c r="AE198" s="1"/>
      <c r="AF198" s="1"/>
      <c r="AG198" s="1"/>
    </row>
    <row r="199" spans="2:33" x14ac:dyDescent="0.25">
      <c r="B199" s="1"/>
      <c r="C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AA199" s="1"/>
      <c r="AB199" s="1"/>
      <c r="AC199" s="1"/>
      <c r="AD199" s="1"/>
      <c r="AE199" s="1"/>
      <c r="AF199" s="1"/>
      <c r="AG199" s="1"/>
    </row>
    <row r="200" spans="2:33" x14ac:dyDescent="0.25">
      <c r="B200" s="1"/>
      <c r="C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AA200" s="1"/>
      <c r="AB200" s="1"/>
      <c r="AC200" s="1"/>
      <c r="AD200" s="1"/>
      <c r="AE200" s="1"/>
      <c r="AF200" s="1"/>
      <c r="AG200" s="1"/>
    </row>
    <row r="201" spans="2:33" x14ac:dyDescent="0.25">
      <c r="B201" s="1"/>
      <c r="C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AA201" s="1"/>
      <c r="AB201" s="1"/>
      <c r="AC201" s="1"/>
      <c r="AD201" s="1"/>
      <c r="AE201" s="1"/>
      <c r="AF201" s="1"/>
      <c r="AG201" s="1"/>
    </row>
    <row r="202" spans="2:33" x14ac:dyDescent="0.25">
      <c r="B202" s="1"/>
      <c r="C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AA202" s="1"/>
      <c r="AB202" s="1"/>
      <c r="AC202" s="1"/>
      <c r="AD202" s="1"/>
      <c r="AE202" s="1"/>
      <c r="AF202" s="1"/>
      <c r="AG202" s="1"/>
    </row>
    <row r="203" spans="2:33" x14ac:dyDescent="0.25">
      <c r="B203" s="1"/>
      <c r="C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AA203" s="1"/>
      <c r="AB203" s="1"/>
      <c r="AC203" s="1"/>
      <c r="AD203" s="1"/>
      <c r="AE203" s="1"/>
      <c r="AF203" s="1"/>
      <c r="AG203" s="1"/>
    </row>
    <row r="204" spans="2:33" x14ac:dyDescent="0.25">
      <c r="B204" s="1"/>
      <c r="C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AA204" s="1"/>
      <c r="AB204" s="1"/>
      <c r="AC204" s="1"/>
      <c r="AD204" s="1"/>
      <c r="AE204" s="1"/>
      <c r="AF204" s="1"/>
      <c r="AG204" s="1"/>
    </row>
    <row r="205" spans="2:33" x14ac:dyDescent="0.25">
      <c r="B205" s="1"/>
      <c r="C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AA205" s="1"/>
      <c r="AB205" s="1"/>
      <c r="AC205" s="1"/>
      <c r="AD205" s="1"/>
      <c r="AE205" s="1"/>
      <c r="AF205" s="1"/>
      <c r="AG205" s="1"/>
    </row>
    <row r="206" spans="2:33" x14ac:dyDescent="0.25">
      <c r="B206" s="1"/>
      <c r="C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AA206" s="1"/>
      <c r="AB206" s="1"/>
      <c r="AC206" s="1"/>
      <c r="AD206" s="1"/>
      <c r="AE206" s="1"/>
      <c r="AF206" s="1"/>
      <c r="AG206" s="1"/>
    </row>
    <row r="207" spans="2:33" x14ac:dyDescent="0.25">
      <c r="B207" s="1"/>
      <c r="C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AA207" s="1"/>
      <c r="AB207" s="1"/>
      <c r="AC207" s="1"/>
      <c r="AD207" s="1"/>
      <c r="AE207" s="1"/>
      <c r="AF207" s="1"/>
      <c r="AG207" s="1"/>
    </row>
    <row r="208" spans="2:33" x14ac:dyDescent="0.25">
      <c r="B208" s="1"/>
      <c r="C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AA208" s="1"/>
      <c r="AB208" s="1"/>
      <c r="AC208" s="1"/>
      <c r="AD208" s="1"/>
      <c r="AE208" s="1"/>
      <c r="AF208" s="1"/>
      <c r="AG208" s="1"/>
    </row>
    <row r="209" spans="2:33" x14ac:dyDescent="0.25">
      <c r="B209" s="1"/>
      <c r="C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AA209" s="1"/>
      <c r="AB209" s="1"/>
      <c r="AC209" s="1"/>
      <c r="AD209" s="1"/>
      <c r="AE209" s="1"/>
      <c r="AF209" s="1"/>
      <c r="AG209" s="1"/>
    </row>
    <row r="210" spans="2:33" x14ac:dyDescent="0.25">
      <c r="B210" s="1"/>
      <c r="C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AA210" s="1"/>
      <c r="AB210" s="1"/>
      <c r="AC210" s="1"/>
      <c r="AD210" s="1"/>
      <c r="AE210" s="1"/>
      <c r="AF210" s="1"/>
      <c r="AG210" s="1"/>
    </row>
    <row r="211" spans="2:33" x14ac:dyDescent="0.25">
      <c r="B211" s="1"/>
      <c r="C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AA211" s="1"/>
      <c r="AB211" s="1"/>
      <c r="AC211" s="1"/>
      <c r="AD211" s="1"/>
      <c r="AE211" s="1"/>
      <c r="AF211" s="1"/>
      <c r="AG211" s="1"/>
    </row>
    <row r="212" spans="2:33" x14ac:dyDescent="0.25">
      <c r="B212" s="1"/>
      <c r="C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AA212" s="1"/>
      <c r="AB212" s="1"/>
      <c r="AC212" s="1"/>
      <c r="AD212" s="1"/>
      <c r="AE212" s="1"/>
      <c r="AF212" s="1"/>
      <c r="AG212" s="1"/>
    </row>
    <row r="213" spans="2:33" x14ac:dyDescent="0.25">
      <c r="B213" s="1"/>
      <c r="C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AA213" s="1"/>
      <c r="AB213" s="1"/>
      <c r="AC213" s="1"/>
      <c r="AD213" s="1"/>
      <c r="AE213" s="1"/>
      <c r="AF213" s="1"/>
      <c r="AG213" s="1"/>
    </row>
    <row r="214" spans="2:33" x14ac:dyDescent="0.25">
      <c r="B214" s="1"/>
      <c r="C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AA214" s="1"/>
      <c r="AB214" s="1"/>
      <c r="AC214" s="1"/>
      <c r="AD214" s="1"/>
      <c r="AE214" s="1"/>
      <c r="AF214" s="1"/>
      <c r="AG214" s="1"/>
    </row>
    <row r="215" spans="2:33" x14ac:dyDescent="0.25">
      <c r="B215" s="1"/>
      <c r="C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AA215" s="1"/>
      <c r="AB215" s="1"/>
      <c r="AC215" s="1"/>
      <c r="AD215" s="1"/>
      <c r="AE215" s="1"/>
      <c r="AF215" s="1"/>
      <c r="AG215" s="1"/>
    </row>
    <row r="216" spans="2:33" x14ac:dyDescent="0.25">
      <c r="B216" s="1"/>
      <c r="C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AA216" s="1"/>
      <c r="AB216" s="1"/>
      <c r="AC216" s="1"/>
      <c r="AD216" s="1"/>
      <c r="AE216" s="1"/>
      <c r="AF216" s="1"/>
      <c r="AG216" s="1"/>
    </row>
    <row r="217" spans="2:33" x14ac:dyDescent="0.25">
      <c r="B217" s="1"/>
      <c r="C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AA217" s="1"/>
      <c r="AB217" s="1"/>
      <c r="AC217" s="1"/>
      <c r="AD217" s="1"/>
      <c r="AE217" s="1"/>
      <c r="AF217" s="1"/>
      <c r="AG217" s="1"/>
    </row>
    <row r="218" spans="2:33" x14ac:dyDescent="0.25">
      <c r="B218" s="1"/>
      <c r="C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AA218" s="1"/>
      <c r="AB218" s="1"/>
      <c r="AC218" s="1"/>
      <c r="AD218" s="1"/>
      <c r="AE218" s="1"/>
      <c r="AF218" s="1"/>
      <c r="AG218" s="1"/>
    </row>
    <row r="219" spans="2:33" x14ac:dyDescent="0.25">
      <c r="B219" s="1"/>
      <c r="C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AA219" s="1"/>
      <c r="AB219" s="1"/>
      <c r="AC219" s="1"/>
      <c r="AD219" s="1"/>
      <c r="AE219" s="1"/>
      <c r="AF219" s="1"/>
      <c r="AG219" s="1"/>
    </row>
    <row r="220" spans="2:33" x14ac:dyDescent="0.25">
      <c r="B220" s="1"/>
      <c r="C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AA220" s="1"/>
      <c r="AB220" s="1"/>
      <c r="AC220" s="1"/>
      <c r="AD220" s="1"/>
      <c r="AE220" s="1"/>
      <c r="AF220" s="1"/>
      <c r="AG220" s="1"/>
    </row>
    <row r="221" spans="2:33" x14ac:dyDescent="0.25">
      <c r="B221" s="1"/>
      <c r="C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AA221" s="1"/>
      <c r="AB221" s="1"/>
      <c r="AC221" s="1"/>
      <c r="AD221" s="1"/>
      <c r="AE221" s="1"/>
      <c r="AF221" s="1"/>
      <c r="AG221" s="1"/>
    </row>
    <row r="222" spans="2:33" x14ac:dyDescent="0.25">
      <c r="B222" s="1"/>
      <c r="C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AA222" s="1"/>
      <c r="AB222" s="1"/>
      <c r="AC222" s="1"/>
      <c r="AD222" s="1"/>
      <c r="AE222" s="1"/>
      <c r="AF222" s="1"/>
      <c r="AG222" s="1"/>
    </row>
    <row r="223" spans="2:33" x14ac:dyDescent="0.25">
      <c r="B223" s="1"/>
      <c r="C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AA223" s="1"/>
      <c r="AB223" s="1"/>
      <c r="AC223" s="1"/>
      <c r="AD223" s="1"/>
      <c r="AE223" s="1"/>
      <c r="AF223" s="1"/>
      <c r="AG223" s="1"/>
    </row>
    <row r="224" spans="2:33" x14ac:dyDescent="0.25">
      <c r="B224" s="1"/>
      <c r="C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AA224" s="1"/>
      <c r="AB224" s="1"/>
      <c r="AC224" s="1"/>
      <c r="AD224" s="1"/>
      <c r="AE224" s="1"/>
      <c r="AF224" s="1"/>
      <c r="AG224" s="1"/>
    </row>
    <row r="225" spans="2:33" x14ac:dyDescent="0.25">
      <c r="B225" s="1"/>
      <c r="C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AA225" s="1"/>
      <c r="AB225" s="1"/>
      <c r="AC225" s="1"/>
      <c r="AD225" s="1"/>
      <c r="AE225" s="1"/>
      <c r="AF225" s="1"/>
      <c r="AG225" s="1"/>
    </row>
    <row r="226" spans="2:33" x14ac:dyDescent="0.25">
      <c r="B226" s="1"/>
      <c r="C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AA226" s="1"/>
      <c r="AB226" s="1"/>
      <c r="AC226" s="1"/>
      <c r="AD226" s="1"/>
      <c r="AE226" s="1"/>
      <c r="AF226" s="1"/>
      <c r="AG226" s="1"/>
    </row>
    <row r="227" spans="2:33" x14ac:dyDescent="0.25">
      <c r="B227" s="1"/>
      <c r="C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AA227" s="1"/>
      <c r="AB227" s="1"/>
      <c r="AC227" s="1"/>
      <c r="AD227" s="1"/>
      <c r="AE227" s="1"/>
      <c r="AF227" s="1"/>
      <c r="AG227" s="1"/>
    </row>
    <row r="228" spans="2:33" x14ac:dyDescent="0.25">
      <c r="B228" s="1"/>
      <c r="C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AA228" s="1"/>
      <c r="AB228" s="1"/>
      <c r="AC228" s="1"/>
      <c r="AD228" s="1"/>
      <c r="AE228" s="1"/>
      <c r="AF228" s="1"/>
      <c r="AG228" s="1"/>
    </row>
    <row r="229" spans="2:33" x14ac:dyDescent="0.25">
      <c r="B229" s="1"/>
      <c r="C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AA229" s="1"/>
      <c r="AB229" s="1"/>
      <c r="AC229" s="1"/>
      <c r="AD229" s="1"/>
      <c r="AE229" s="1"/>
      <c r="AF229" s="1"/>
      <c r="AG229" s="1"/>
    </row>
    <row r="230" spans="2:33" x14ac:dyDescent="0.25">
      <c r="B230" s="1"/>
      <c r="C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AA230" s="1"/>
      <c r="AB230" s="1"/>
      <c r="AC230" s="1"/>
      <c r="AD230" s="1"/>
      <c r="AE230" s="1"/>
      <c r="AF230" s="1"/>
      <c r="AG230" s="1"/>
    </row>
    <row r="231" spans="2:33" x14ac:dyDescent="0.25">
      <c r="B231" s="1"/>
      <c r="C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AA231" s="1"/>
      <c r="AB231" s="1"/>
      <c r="AC231" s="1"/>
      <c r="AD231" s="1"/>
      <c r="AE231" s="1"/>
      <c r="AF231" s="1"/>
      <c r="AG231" s="1"/>
    </row>
    <row r="232" spans="2:33" x14ac:dyDescent="0.25">
      <c r="B232" s="1"/>
      <c r="C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AA232" s="1"/>
      <c r="AB232" s="1"/>
      <c r="AC232" s="1"/>
      <c r="AD232" s="1"/>
      <c r="AE232" s="1"/>
      <c r="AF232" s="1"/>
      <c r="AG232" s="1"/>
    </row>
    <row r="233" spans="2:33" x14ac:dyDescent="0.25">
      <c r="B233" s="1"/>
      <c r="C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AA233" s="1"/>
      <c r="AB233" s="1"/>
      <c r="AC233" s="1"/>
      <c r="AD233" s="1"/>
      <c r="AE233" s="1"/>
      <c r="AF233" s="1"/>
      <c r="AG233" s="1"/>
    </row>
    <row r="234" spans="2:33" x14ac:dyDescent="0.25">
      <c r="B234" s="1"/>
      <c r="C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AA234" s="1"/>
      <c r="AB234" s="1"/>
      <c r="AC234" s="1"/>
      <c r="AD234" s="1"/>
      <c r="AE234" s="1"/>
      <c r="AF234" s="1"/>
      <c r="AG234" s="1"/>
    </row>
    <row r="235" spans="2:33" x14ac:dyDescent="0.25">
      <c r="B235" s="1"/>
      <c r="C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AA235" s="1"/>
      <c r="AB235" s="1"/>
      <c r="AC235" s="1"/>
      <c r="AD235" s="1"/>
      <c r="AE235" s="1"/>
      <c r="AF235" s="1"/>
      <c r="AG235" s="1"/>
    </row>
    <row r="236" spans="2:33" x14ac:dyDescent="0.25">
      <c r="B236" s="1"/>
      <c r="C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AA236" s="1"/>
      <c r="AB236" s="1"/>
      <c r="AC236" s="1"/>
      <c r="AD236" s="1"/>
      <c r="AE236" s="1"/>
      <c r="AF236" s="1"/>
      <c r="AG236" s="1"/>
    </row>
    <row r="237" spans="2:33" x14ac:dyDescent="0.25">
      <c r="B237" s="1"/>
      <c r="C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AA237" s="1"/>
      <c r="AB237" s="1"/>
      <c r="AC237" s="1"/>
      <c r="AD237" s="1"/>
      <c r="AE237" s="1"/>
      <c r="AF237" s="1"/>
      <c r="AG237" s="1"/>
    </row>
    <row r="238" spans="2:33" x14ac:dyDescent="0.25">
      <c r="B238" s="1"/>
      <c r="C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AA238" s="1"/>
      <c r="AB238" s="1"/>
      <c r="AC238" s="1"/>
      <c r="AD238" s="1"/>
      <c r="AE238" s="1"/>
      <c r="AF238" s="1"/>
      <c r="AG238" s="1"/>
    </row>
    <row r="239" spans="2:33" x14ac:dyDescent="0.25">
      <c r="B239" s="1"/>
      <c r="C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AA239" s="1"/>
      <c r="AB239" s="1"/>
      <c r="AC239" s="1"/>
      <c r="AD239" s="1"/>
      <c r="AE239" s="1"/>
      <c r="AF239" s="1"/>
      <c r="AG239" s="1"/>
    </row>
    <row r="240" spans="2:33" x14ac:dyDescent="0.25">
      <c r="B240" s="1"/>
      <c r="C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AA240" s="1"/>
      <c r="AB240" s="1"/>
      <c r="AC240" s="1"/>
      <c r="AD240" s="1"/>
      <c r="AE240" s="1"/>
      <c r="AF240" s="1"/>
      <c r="AG240" s="1"/>
    </row>
    <row r="241" spans="2:33" x14ac:dyDescent="0.25">
      <c r="B241" s="1"/>
      <c r="C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AA241" s="1"/>
      <c r="AB241" s="1"/>
      <c r="AC241" s="1"/>
      <c r="AD241" s="1"/>
      <c r="AE241" s="1"/>
      <c r="AF241" s="1"/>
      <c r="AG241" s="1"/>
    </row>
    <row r="242" spans="2:33" x14ac:dyDescent="0.25">
      <c r="B242" s="1"/>
      <c r="C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AA242" s="1"/>
      <c r="AB242" s="1"/>
      <c r="AC242" s="1"/>
      <c r="AD242" s="1"/>
      <c r="AE242" s="1"/>
      <c r="AF242" s="1"/>
      <c r="AG242" s="1"/>
    </row>
    <row r="243" spans="2:33" x14ac:dyDescent="0.25">
      <c r="B243" s="1"/>
      <c r="C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AA243" s="1"/>
      <c r="AB243" s="1"/>
      <c r="AC243" s="1"/>
      <c r="AD243" s="1"/>
      <c r="AE243" s="1"/>
      <c r="AF243" s="1"/>
      <c r="AG243" s="1"/>
    </row>
    <row r="244" spans="2:33" x14ac:dyDescent="0.25">
      <c r="B244" s="1"/>
      <c r="C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AA244" s="1"/>
      <c r="AB244" s="1"/>
      <c r="AC244" s="1"/>
      <c r="AD244" s="1"/>
      <c r="AE244" s="1"/>
      <c r="AF244" s="1"/>
      <c r="AG244" s="1"/>
    </row>
    <row r="245" spans="2:33" x14ac:dyDescent="0.25">
      <c r="B245" s="1"/>
      <c r="C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AA245" s="1"/>
      <c r="AB245" s="1"/>
      <c r="AC245" s="1"/>
      <c r="AD245" s="1"/>
      <c r="AE245" s="1"/>
      <c r="AF245" s="1"/>
      <c r="AG245" s="1"/>
    </row>
    <row r="246" spans="2:33" x14ac:dyDescent="0.25">
      <c r="B246" s="1"/>
      <c r="C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AA246" s="1"/>
      <c r="AB246" s="1"/>
      <c r="AC246" s="1"/>
      <c r="AD246" s="1"/>
      <c r="AE246" s="1"/>
      <c r="AF246" s="1"/>
      <c r="AG246" s="1"/>
    </row>
    <row r="247" spans="2:33" x14ac:dyDescent="0.25">
      <c r="B247" s="1"/>
      <c r="C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AA247" s="1"/>
      <c r="AB247" s="1"/>
      <c r="AC247" s="1"/>
      <c r="AD247" s="1"/>
      <c r="AE247" s="1"/>
      <c r="AF247" s="1"/>
      <c r="AG247" s="1"/>
    </row>
    <row r="248" spans="2:33" x14ac:dyDescent="0.25">
      <c r="B248" s="1"/>
      <c r="C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AA248" s="1"/>
      <c r="AB248" s="1"/>
      <c r="AC248" s="1"/>
      <c r="AD248" s="1"/>
      <c r="AE248" s="1"/>
      <c r="AF248" s="1"/>
      <c r="AG248" s="1"/>
    </row>
    <row r="249" spans="2:33" x14ac:dyDescent="0.25">
      <c r="B249" s="1"/>
      <c r="C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AA249" s="1"/>
      <c r="AB249" s="1"/>
      <c r="AC249" s="1"/>
      <c r="AD249" s="1"/>
      <c r="AE249" s="1"/>
      <c r="AF249" s="1"/>
      <c r="AG249" s="1"/>
    </row>
    <row r="250" spans="2:33" x14ac:dyDescent="0.25">
      <c r="B250" s="1"/>
      <c r="C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AA250" s="1"/>
      <c r="AB250" s="1"/>
      <c r="AC250" s="1"/>
      <c r="AD250" s="1"/>
      <c r="AE250" s="1"/>
      <c r="AF250" s="1"/>
      <c r="AG250" s="1"/>
    </row>
    <row r="251" spans="2:33" x14ac:dyDescent="0.25">
      <c r="B251" s="1"/>
      <c r="C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AA251" s="1"/>
      <c r="AB251" s="1"/>
      <c r="AC251" s="1"/>
      <c r="AD251" s="1"/>
      <c r="AE251" s="1"/>
      <c r="AF251" s="1"/>
      <c r="AG251" s="1"/>
    </row>
    <row r="252" spans="2:33" x14ac:dyDescent="0.25">
      <c r="B252" s="1"/>
      <c r="C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AA252" s="1"/>
      <c r="AB252" s="1"/>
      <c r="AC252" s="1"/>
      <c r="AD252" s="1"/>
      <c r="AE252" s="1"/>
      <c r="AF252" s="1"/>
      <c r="AG252" s="1"/>
    </row>
    <row r="253" spans="2:33" x14ac:dyDescent="0.25">
      <c r="B253" s="1"/>
      <c r="C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AA253" s="1"/>
      <c r="AB253" s="1"/>
      <c r="AC253" s="1"/>
      <c r="AD253" s="1"/>
      <c r="AE253" s="1"/>
      <c r="AF253" s="1"/>
      <c r="AG253" s="1"/>
    </row>
    <row r="254" spans="2:33" x14ac:dyDescent="0.25">
      <c r="B254" s="1"/>
      <c r="C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AA254" s="1"/>
      <c r="AB254" s="1"/>
      <c r="AC254" s="1"/>
      <c r="AD254" s="1"/>
      <c r="AE254" s="1"/>
      <c r="AF254" s="1"/>
      <c r="AG254" s="1"/>
    </row>
    <row r="255" spans="2:33" x14ac:dyDescent="0.25">
      <c r="B255" s="1"/>
      <c r="C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AA255" s="1"/>
      <c r="AB255" s="1"/>
      <c r="AC255" s="1"/>
      <c r="AD255" s="1"/>
      <c r="AE255" s="1"/>
      <c r="AF255" s="1"/>
      <c r="AG255" s="1"/>
    </row>
    <row r="256" spans="2:33" x14ac:dyDescent="0.25">
      <c r="B256" s="1"/>
      <c r="C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AA256" s="1"/>
      <c r="AB256" s="1"/>
      <c r="AC256" s="1"/>
      <c r="AD256" s="1"/>
      <c r="AE256" s="1"/>
      <c r="AF256" s="1"/>
      <c r="AG256" s="1"/>
    </row>
    <row r="257" spans="2:33" x14ac:dyDescent="0.25">
      <c r="B257" s="1"/>
      <c r="C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AA257" s="1"/>
      <c r="AB257" s="1"/>
      <c r="AC257" s="1"/>
      <c r="AD257" s="1"/>
      <c r="AE257" s="1"/>
      <c r="AF257" s="1"/>
      <c r="AG257" s="1"/>
    </row>
    <row r="258" spans="2:33" x14ac:dyDescent="0.25">
      <c r="B258" s="1"/>
      <c r="C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AA258" s="1"/>
      <c r="AB258" s="1"/>
      <c r="AC258" s="1"/>
      <c r="AD258" s="1"/>
      <c r="AE258" s="1"/>
      <c r="AF258" s="1"/>
      <c r="AG258" s="1"/>
    </row>
    <row r="259" spans="2:33" x14ac:dyDescent="0.25">
      <c r="B259" s="1"/>
      <c r="C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AA259" s="1"/>
      <c r="AB259" s="1"/>
      <c r="AC259" s="1"/>
      <c r="AD259" s="1"/>
      <c r="AE259" s="1"/>
      <c r="AF259" s="1"/>
      <c r="AG259" s="1"/>
    </row>
    <row r="260" spans="2:33" x14ac:dyDescent="0.25">
      <c r="B260" s="1"/>
      <c r="C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AA260" s="1"/>
      <c r="AB260" s="1"/>
      <c r="AC260" s="1"/>
      <c r="AD260" s="1"/>
      <c r="AE260" s="1"/>
      <c r="AF260" s="1"/>
      <c r="AG260" s="1"/>
    </row>
    <row r="261" spans="2:33" x14ac:dyDescent="0.25">
      <c r="B261" s="1"/>
      <c r="C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AA261" s="1"/>
      <c r="AB261" s="1"/>
      <c r="AC261" s="1"/>
      <c r="AD261" s="1"/>
      <c r="AE261" s="1"/>
      <c r="AF261" s="1"/>
      <c r="AG261" s="1"/>
    </row>
    <row r="262" spans="2:33" x14ac:dyDescent="0.25">
      <c r="B262" s="1"/>
      <c r="C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AA262" s="1"/>
      <c r="AB262" s="1"/>
      <c r="AC262" s="1"/>
      <c r="AD262" s="1"/>
      <c r="AE262" s="1"/>
      <c r="AF262" s="1"/>
      <c r="AG262" s="1"/>
    </row>
  </sheetData>
  <sheetProtection password="DFF6" sheet="1" objects="1" scenarios="1"/>
  <mergeCells count="9">
    <mergeCell ref="L4:N4"/>
    <mergeCell ref="O4:O5"/>
    <mergeCell ref="A1:D1"/>
    <mergeCell ref="A4:A5"/>
    <mergeCell ref="E4:E5"/>
    <mergeCell ref="I4:K4"/>
    <mergeCell ref="F4:F5"/>
    <mergeCell ref="G4:G5"/>
    <mergeCell ref="H4:H5"/>
  </mergeCells>
  <dataValidations disablePrompts="1" count="1">
    <dataValidation type="list" allowBlank="1" showInputMessage="1" showErrorMessage="1" sqref="O6:O24">
      <formula1>$A$46:$A$65</formula1>
    </dataValidation>
  </dataValidations>
  <printOptions gridLines="1"/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53"/>
  <sheetViews>
    <sheetView workbookViewId="0">
      <selection sqref="A1:H1"/>
    </sheetView>
  </sheetViews>
  <sheetFormatPr defaultColWidth="8.88671875" defaultRowHeight="13.2" x14ac:dyDescent="0.25"/>
  <cols>
    <col min="1" max="1" width="23.44140625" style="1" customWidth="1"/>
    <col min="2" max="2" width="9.33203125" style="1" customWidth="1"/>
    <col min="3" max="3" width="17.88671875" style="37" customWidth="1"/>
    <col min="4" max="4" width="17.88671875" style="38" bestFit="1" customWidth="1"/>
    <col min="5" max="5" width="17.88671875" style="37" customWidth="1"/>
    <col min="6" max="6" width="18" style="38" customWidth="1"/>
    <col min="7" max="7" width="18" style="1" customWidth="1"/>
    <col min="8" max="8" width="8.88671875" style="3"/>
    <col min="9" max="9" width="26.109375" style="1" customWidth="1"/>
    <col min="10" max="10" width="12.88671875" style="1" customWidth="1"/>
    <col min="11" max="12" width="13.33203125" style="1" customWidth="1"/>
    <col min="13" max="13" width="13" style="1" customWidth="1"/>
    <col min="14" max="16384" width="8.88671875" style="1"/>
  </cols>
  <sheetData>
    <row r="1" spans="1:21" ht="18" customHeight="1" x14ac:dyDescent="0.3">
      <c r="A1" s="260" t="s">
        <v>93</v>
      </c>
      <c r="B1" s="260"/>
      <c r="C1" s="260"/>
      <c r="D1" s="260"/>
      <c r="E1" s="260"/>
      <c r="F1" s="260"/>
      <c r="G1" s="260"/>
      <c r="H1" s="260"/>
      <c r="J1" s="1" t="str">
        <f>D4</f>
        <v>2-year storm</v>
      </c>
      <c r="K1" s="1" t="str">
        <f>E4</f>
        <v>10-year storm</v>
      </c>
      <c r="L1" s="1" t="str">
        <f>F4</f>
        <v>25-year storm</v>
      </c>
      <c r="M1" s="1" t="str">
        <f>G4</f>
        <v>100-year storm</v>
      </c>
    </row>
    <row r="2" spans="1:21" ht="18" customHeight="1" x14ac:dyDescent="0.3">
      <c r="A2" s="160" t="s">
        <v>64</v>
      </c>
      <c r="B2" s="161"/>
      <c r="C2" s="162"/>
      <c r="D2" s="161"/>
      <c r="E2" s="162"/>
      <c r="F2" s="163"/>
      <c r="G2" s="5"/>
      <c r="H2" s="5"/>
      <c r="J2" s="37" t="s">
        <v>65</v>
      </c>
      <c r="K2" s="37" t="s">
        <v>65</v>
      </c>
      <c r="L2" s="37" t="s">
        <v>65</v>
      </c>
      <c r="M2" s="37" t="s">
        <v>65</v>
      </c>
      <c r="N2" s="1" t="s">
        <v>17</v>
      </c>
      <c r="O2" s="1" t="s">
        <v>66</v>
      </c>
    </row>
    <row r="3" spans="1:21" ht="18.75" customHeight="1" thickBot="1" x14ac:dyDescent="0.35">
      <c r="A3" s="160"/>
      <c r="B3" s="161"/>
      <c r="C3" s="162"/>
      <c r="D3" s="161"/>
      <c r="E3" s="162"/>
      <c r="F3" s="163"/>
      <c r="G3" s="5"/>
      <c r="H3" s="5"/>
      <c r="J3" s="164">
        <f t="shared" ref="J3:J66" si="0">IF(D$5&gt;0.2*($O3),(D$5-0.2*($O3))^2/(D$5+0.8*($O3)),0)</f>
        <v>0</v>
      </c>
      <c r="K3" s="164">
        <f t="shared" ref="K3:K66" si="1">IF(E$5&gt;0.2*($O3),(E$5-0.2*($O3))^2/(E$5+0.8*($O3)),0)</f>
        <v>1.5960912052117273E-2</v>
      </c>
      <c r="L3" s="164">
        <f t="shared" ref="L3:L66" si="2">IF(F$5&gt;0.2*($O3),(F$5-0.2*($O3))^2/(F$5+0.8*($O3)),0)</f>
        <v>8.1012658227848061E-2</v>
      </c>
      <c r="M3" s="164">
        <f t="shared" ref="M3:M66" si="3">IF(G$5&gt;0.2*($O3),(G$5-0.2*($O3))^2/(G$5+0.8*($O3)),0)</f>
        <v>0.40623145400593452</v>
      </c>
      <c r="N3" s="1">
        <v>25</v>
      </c>
      <c r="O3" s="164">
        <f t="shared" ref="O3:O66" si="4">IF(N3&gt;0,1000/N3-10,1000)</f>
        <v>30</v>
      </c>
    </row>
    <row r="4" spans="1:21" x14ac:dyDescent="0.25">
      <c r="A4" s="50"/>
      <c r="B4" s="50"/>
      <c r="D4" s="246" t="s">
        <v>67</v>
      </c>
      <c r="E4" s="247" t="s">
        <v>68</v>
      </c>
      <c r="F4" s="247" t="s">
        <v>69</v>
      </c>
      <c r="G4" s="248" t="s">
        <v>70</v>
      </c>
      <c r="H4" s="2"/>
      <c r="J4" s="164">
        <f t="shared" si="0"/>
        <v>0</v>
      </c>
      <c r="K4" s="164">
        <f t="shared" si="1"/>
        <v>1.7520228843932045E-2</v>
      </c>
      <c r="L4" s="164">
        <f t="shared" si="2"/>
        <v>8.4613775391118654E-2</v>
      </c>
      <c r="M4" s="164">
        <f t="shared" si="3"/>
        <v>0.41482964625294361</v>
      </c>
      <c r="N4" s="1">
        <f t="shared" ref="N4:N67" si="5">N3+0.1</f>
        <v>25.1</v>
      </c>
      <c r="O4" s="164">
        <f t="shared" si="4"/>
        <v>29.840637450199203</v>
      </c>
      <c r="P4" s="2"/>
      <c r="R4" s="3"/>
    </row>
    <row r="5" spans="1:21" ht="13.5" customHeight="1" thickBot="1" x14ac:dyDescent="0.3">
      <c r="A5" s="293" t="s">
        <v>71</v>
      </c>
      <c r="B5" s="294"/>
      <c r="D5" s="249">
        <v>4.5</v>
      </c>
      <c r="E5" s="250">
        <v>6.7</v>
      </c>
      <c r="F5" s="250">
        <v>7.6</v>
      </c>
      <c r="G5" s="251">
        <v>9.6999999999999993</v>
      </c>
      <c r="H5" s="2"/>
      <c r="J5" s="164">
        <f t="shared" si="0"/>
        <v>0</v>
      </c>
      <c r="K5" s="164">
        <f t="shared" si="1"/>
        <v>1.9146013374677202E-2</v>
      </c>
      <c r="L5" s="164">
        <f t="shared" si="2"/>
        <v>8.8279303349183894E-2</v>
      </c>
      <c r="M5" s="164">
        <f t="shared" si="3"/>
        <v>0.42348439478618399</v>
      </c>
      <c r="N5" s="1">
        <f t="shared" si="5"/>
        <v>25.200000000000003</v>
      </c>
      <c r="O5" s="164">
        <f t="shared" si="4"/>
        <v>29.682539682539677</v>
      </c>
      <c r="P5" s="165"/>
      <c r="Q5" s="165"/>
      <c r="R5" s="165"/>
      <c r="S5" s="165"/>
      <c r="T5" s="165"/>
      <c r="U5" s="42"/>
    </row>
    <row r="6" spans="1:21" x14ac:dyDescent="0.25">
      <c r="A6" s="166"/>
      <c r="B6" s="166"/>
      <c r="C6" s="167"/>
      <c r="D6" s="37"/>
      <c r="F6" s="37"/>
      <c r="G6" s="37"/>
      <c r="H6" s="2"/>
      <c r="J6" s="164">
        <f t="shared" si="0"/>
        <v>0</v>
      </c>
      <c r="K6" s="164">
        <f t="shared" si="1"/>
        <v>2.0837517414959761E-2</v>
      </c>
      <c r="L6" s="164">
        <f t="shared" si="2"/>
        <v>9.2008492409213813E-2</v>
      </c>
      <c r="M6" s="164">
        <f t="shared" si="3"/>
        <v>0.43219495377776057</v>
      </c>
      <c r="N6" s="1">
        <f t="shared" si="5"/>
        <v>25.300000000000004</v>
      </c>
      <c r="O6" s="164">
        <f t="shared" si="4"/>
        <v>29.525691699604735</v>
      </c>
      <c r="P6" s="168"/>
      <c r="Q6" s="168"/>
      <c r="R6" s="168"/>
      <c r="S6" s="168"/>
      <c r="T6" s="168"/>
      <c r="U6" s="42"/>
    </row>
    <row r="7" spans="1:21" x14ac:dyDescent="0.25">
      <c r="A7" s="295" t="s">
        <v>72</v>
      </c>
      <c r="B7" s="296"/>
      <c r="C7" s="169">
        <f>'Site Data'!K27</f>
        <v>0</v>
      </c>
      <c r="D7" s="37"/>
      <c r="F7" s="37"/>
      <c r="H7" s="2"/>
      <c r="J7" s="164">
        <f t="shared" si="0"/>
        <v>0</v>
      </c>
      <c r="K7" s="164">
        <f t="shared" si="1"/>
        <v>2.2594004545489127E-2</v>
      </c>
      <c r="L7" s="164">
        <f t="shared" si="2"/>
        <v>9.5800604687404103E-2</v>
      </c>
      <c r="M7" s="164">
        <f t="shared" si="3"/>
        <v>0.44096058920550679</v>
      </c>
      <c r="N7" s="1">
        <f t="shared" si="5"/>
        <v>25.400000000000006</v>
      </c>
      <c r="O7" s="164">
        <f t="shared" si="4"/>
        <v>29.370078740157474</v>
      </c>
      <c r="P7" s="170"/>
      <c r="Q7" s="170"/>
      <c r="R7" s="170"/>
      <c r="S7" s="170"/>
      <c r="T7" s="170"/>
      <c r="U7" s="42"/>
    </row>
    <row r="8" spans="1:21" x14ac:dyDescent="0.25">
      <c r="A8" s="297" t="s">
        <v>87</v>
      </c>
      <c r="B8" s="298"/>
      <c r="C8" s="171">
        <f>SUM(BMPs!E6:E24)</f>
        <v>0</v>
      </c>
      <c r="J8" s="164">
        <f t="shared" si="0"/>
        <v>0</v>
      </c>
      <c r="K8" s="164">
        <f t="shared" si="1"/>
        <v>2.4414749925529455E-2</v>
      </c>
      <c r="L8" s="164">
        <f t="shared" si="2"/>
        <v>9.9654913877427628E-2</v>
      </c>
      <c r="M8" s="164">
        <f t="shared" si="3"/>
        <v>0.44978057862144133</v>
      </c>
      <c r="N8" s="1">
        <f t="shared" si="5"/>
        <v>25.500000000000007</v>
      </c>
      <c r="O8" s="164">
        <f t="shared" si="4"/>
        <v>29.215686274509792</v>
      </c>
      <c r="P8" s="170"/>
      <c r="Q8" s="170"/>
      <c r="R8" s="170"/>
      <c r="S8" s="170"/>
      <c r="T8" s="170"/>
      <c r="U8" s="42"/>
    </row>
    <row r="9" spans="1:21" x14ac:dyDescent="0.25">
      <c r="A9" s="299"/>
      <c r="B9" s="299"/>
      <c r="C9" s="172"/>
      <c r="J9" s="164">
        <f t="shared" si="0"/>
        <v>0</v>
      </c>
      <c r="K9" s="164">
        <f t="shared" si="1"/>
        <v>2.6299040066778141E-2</v>
      </c>
      <c r="L9" s="164">
        <f t="shared" si="2"/>
        <v>0.1035707050243115</v>
      </c>
      <c r="M9" s="164">
        <f t="shared" si="3"/>
        <v>0.45865421092564551</v>
      </c>
      <c r="N9" s="1">
        <f t="shared" si="5"/>
        <v>25.600000000000009</v>
      </c>
      <c r="O9" s="164">
        <f t="shared" si="4"/>
        <v>29.062499999999986</v>
      </c>
    </row>
    <row r="10" spans="1:21" x14ac:dyDescent="0.25">
      <c r="A10" s="50"/>
      <c r="B10" s="50"/>
      <c r="C10" s="173"/>
      <c r="J10" s="164">
        <f t="shared" si="0"/>
        <v>0</v>
      </c>
      <c r="K10" s="164">
        <f t="shared" si="1"/>
        <v>2.8246172612524514E-2</v>
      </c>
      <c r="L10" s="164">
        <f t="shared" si="2"/>
        <v>0.10754727430359529</v>
      </c>
      <c r="M10" s="164">
        <f t="shared" si="3"/>
        <v>0.46758078614542725</v>
      </c>
      <c r="N10" s="1">
        <f t="shared" si="5"/>
        <v>25.70000000000001</v>
      </c>
      <c r="O10" s="164">
        <f t="shared" si="4"/>
        <v>28.910505836575858</v>
      </c>
    </row>
    <row r="11" spans="1:21" x14ac:dyDescent="0.25">
      <c r="A11" s="174" t="s">
        <v>73</v>
      </c>
      <c r="B11" s="42"/>
      <c r="J11" s="164">
        <f t="shared" si="0"/>
        <v>0</v>
      </c>
      <c r="K11" s="164">
        <f t="shared" si="1"/>
        <v>3.0255456121943712E-2</v>
      </c>
      <c r="L11" s="164">
        <f t="shared" si="2"/>
        <v>0.11158392880562394</v>
      </c>
      <c r="M11" s="164">
        <f t="shared" si="3"/>
        <v>0.47655961521961632</v>
      </c>
      <c r="N11" s="1">
        <f t="shared" si="5"/>
        <v>25.800000000000011</v>
      </c>
      <c r="O11" s="164">
        <f t="shared" si="4"/>
        <v>28.759689922480604</v>
      </c>
    </row>
    <row r="12" spans="1:21" x14ac:dyDescent="0.25">
      <c r="A12" s="174"/>
      <c r="B12" s="42"/>
      <c r="J12" s="164">
        <f t="shared" si="0"/>
        <v>0</v>
      </c>
      <c r="K12" s="164">
        <f t="shared" si="1"/>
        <v>3.2326209859387695E-2</v>
      </c>
      <c r="L12" s="164">
        <f t="shared" si="2"/>
        <v>0.1156799863248375</v>
      </c>
      <c r="M12" s="164">
        <f t="shared" si="3"/>
        <v>0.48559001978785715</v>
      </c>
      <c r="N12" s="1">
        <f t="shared" si="5"/>
        <v>25.900000000000013</v>
      </c>
      <c r="O12" s="164">
        <f t="shared" si="4"/>
        <v>28.610038610038593</v>
      </c>
    </row>
    <row r="13" spans="1:21" x14ac:dyDescent="0.25">
      <c r="A13" s="174" t="s">
        <v>74</v>
      </c>
      <c r="B13" s="42"/>
      <c r="H13" s="1"/>
      <c r="J13" s="164">
        <f t="shared" si="0"/>
        <v>0</v>
      </c>
      <c r="K13" s="164">
        <f t="shared" si="1"/>
        <v>3.4457763588539164E-2</v>
      </c>
      <c r="L13" s="164">
        <f t="shared" si="2"/>
        <v>0.11983477515392464</v>
      </c>
      <c r="M13" s="164">
        <f t="shared" si="3"/>
        <v>0.49467133198476604</v>
      </c>
      <c r="N13" s="1">
        <f t="shared" si="5"/>
        <v>26.000000000000014</v>
      </c>
      <c r="O13" s="164">
        <f t="shared" si="4"/>
        <v>28.461538461538439</v>
      </c>
    </row>
    <row r="14" spans="1:21" ht="13.5" customHeight="1" thickBot="1" x14ac:dyDescent="0.3">
      <c r="A14" s="292" t="s">
        <v>75</v>
      </c>
      <c r="B14" s="292"/>
      <c r="C14" s="216"/>
      <c r="D14" s="215" t="s">
        <v>76</v>
      </c>
      <c r="E14" s="30" t="s">
        <v>3</v>
      </c>
      <c r="F14" s="30" t="s">
        <v>4</v>
      </c>
      <c r="G14" s="30" t="s">
        <v>5</v>
      </c>
      <c r="H14" s="1"/>
      <c r="J14" s="164">
        <f t="shared" si="0"/>
        <v>0</v>
      </c>
      <c r="K14" s="164">
        <f t="shared" si="1"/>
        <v>3.6649457371296872E-2</v>
      </c>
      <c r="L14" s="164">
        <f t="shared" si="2"/>
        <v>0.12404763388270633</v>
      </c>
      <c r="M14" s="164">
        <f t="shared" si="3"/>
        <v>0.50380289423881741</v>
      </c>
      <c r="N14" s="1">
        <f t="shared" si="5"/>
        <v>26.100000000000016</v>
      </c>
      <c r="O14" s="164">
        <f t="shared" si="4"/>
        <v>28.314176245210703</v>
      </c>
    </row>
    <row r="15" spans="1:21" x14ac:dyDescent="0.25">
      <c r="A15" s="287" t="s">
        <v>77</v>
      </c>
      <c r="B15" s="288"/>
      <c r="C15" s="175" t="s">
        <v>78</v>
      </c>
      <c r="D15" s="176">
        <f>'Site Data'!C15</f>
        <v>0</v>
      </c>
      <c r="E15" s="176">
        <f>'Site Data'!E15</f>
        <v>0</v>
      </c>
      <c r="F15" s="176">
        <f>'Site Data'!G15</f>
        <v>0</v>
      </c>
      <c r="G15" s="177">
        <f>'Site Data'!I15</f>
        <v>0</v>
      </c>
      <c r="H15" s="1"/>
      <c r="J15" s="164">
        <f t="shared" si="0"/>
        <v>0</v>
      </c>
      <c r="K15" s="164">
        <f t="shared" si="1"/>
        <v>3.8900641371267607E-2</v>
      </c>
      <c r="L15" s="164">
        <f t="shared" si="2"/>
        <v>0.1283179112016275</v>
      </c>
      <c r="M15" s="164">
        <f t="shared" si="3"/>
        <v>0.51298405907583955</v>
      </c>
      <c r="N15" s="1">
        <f t="shared" si="5"/>
        <v>26.200000000000017</v>
      </c>
      <c r="O15" s="164">
        <f t="shared" si="4"/>
        <v>28.167938931297684</v>
      </c>
    </row>
    <row r="16" spans="1:21" ht="13.5" customHeight="1" thickBot="1" x14ac:dyDescent="0.3">
      <c r="A16" s="289"/>
      <c r="B16" s="290"/>
      <c r="C16" s="178" t="s">
        <v>17</v>
      </c>
      <c r="D16" s="179">
        <f>'Site Data'!D15</f>
        <v>30</v>
      </c>
      <c r="E16" s="179">
        <f>'Site Data'!F15</f>
        <v>55</v>
      </c>
      <c r="F16" s="179">
        <f>'Site Data'!H15</f>
        <v>70</v>
      </c>
      <c r="G16" s="180">
        <f>'Site Data'!J15</f>
        <v>77</v>
      </c>
      <c r="H16" s="1"/>
      <c r="J16" s="164">
        <f t="shared" si="0"/>
        <v>0</v>
      </c>
      <c r="K16" s="164">
        <f t="shared" si="1"/>
        <v>4.1210675661740429E-2</v>
      </c>
      <c r="L16" s="164">
        <f t="shared" si="2"/>
        <v>0.13264496570973008</v>
      </c>
      <c r="M16" s="164">
        <f t="shared" si="3"/>
        <v>0.52221418892699079</v>
      </c>
      <c r="N16" s="1">
        <f t="shared" si="5"/>
        <v>26.300000000000018</v>
      </c>
      <c r="O16" s="164">
        <f t="shared" si="4"/>
        <v>28.022813688212899</v>
      </c>
    </row>
    <row r="17" spans="1:15" x14ac:dyDescent="0.25">
      <c r="A17" s="287" t="s">
        <v>25</v>
      </c>
      <c r="B17" s="288"/>
      <c r="C17" s="175" t="s">
        <v>78</v>
      </c>
      <c r="D17" s="176">
        <f>'Site Data'!C16</f>
        <v>0</v>
      </c>
      <c r="E17" s="176">
        <f>'Site Data'!E16</f>
        <v>0</v>
      </c>
      <c r="F17" s="176">
        <f>'Site Data'!G16</f>
        <v>0</v>
      </c>
      <c r="G17" s="177">
        <f>'Site Data'!I16</f>
        <v>0</v>
      </c>
      <c r="H17" s="1"/>
      <c r="J17" s="164">
        <f t="shared" si="0"/>
        <v>0</v>
      </c>
      <c r="K17" s="164">
        <f t="shared" si="1"/>
        <v>4.3578930038025723E-2</v>
      </c>
      <c r="L17" s="164">
        <f t="shared" si="2"/>
        <v>0.13702816572699106</v>
      </c>
      <c r="M17" s="164">
        <f t="shared" si="3"/>
        <v>0.53149265594109996</v>
      </c>
      <c r="N17" s="1">
        <f t="shared" si="5"/>
        <v>26.40000000000002</v>
      </c>
      <c r="O17" s="164">
        <f t="shared" si="4"/>
        <v>27.878787878787847</v>
      </c>
    </row>
    <row r="18" spans="1:15" ht="13.5" customHeight="1" thickBot="1" x14ac:dyDescent="0.3">
      <c r="A18" s="289"/>
      <c r="B18" s="290"/>
      <c r="C18" s="178" t="s">
        <v>17</v>
      </c>
      <c r="D18" s="179">
        <f>'Site Data'!D16</f>
        <v>39</v>
      </c>
      <c r="E18" s="179">
        <f>'Site Data'!F16</f>
        <v>61</v>
      </c>
      <c r="F18" s="179">
        <f>'Site Data'!H16</f>
        <v>74</v>
      </c>
      <c r="G18" s="180">
        <f>'Site Data'!J16</f>
        <v>80</v>
      </c>
      <c r="H18" s="1"/>
      <c r="J18" s="164">
        <f t="shared" si="0"/>
        <v>0</v>
      </c>
      <c r="K18" s="164">
        <f t="shared" si="1"/>
        <v>4.6004783834042655E-2</v>
      </c>
      <c r="L18" s="164">
        <f t="shared" si="2"/>
        <v>0.14146688911090913</v>
      </c>
      <c r="M18" s="164">
        <f t="shared" si="3"/>
        <v>0.54081884180125728</v>
      </c>
      <c r="N18" s="1">
        <f t="shared" si="5"/>
        <v>26.500000000000021</v>
      </c>
      <c r="O18" s="164">
        <f t="shared" si="4"/>
        <v>27.73584905660374</v>
      </c>
    </row>
    <row r="19" spans="1:15" x14ac:dyDescent="0.25">
      <c r="A19" s="287" t="s">
        <v>10</v>
      </c>
      <c r="B19" s="288"/>
      <c r="C19" s="175" t="s">
        <v>78</v>
      </c>
      <c r="D19" s="176">
        <f>'Site Data'!C17</f>
        <v>0</v>
      </c>
      <c r="E19" s="176">
        <f>'Site Data'!E17</f>
        <v>0</v>
      </c>
      <c r="F19" s="176">
        <f>'Site Data'!G17</f>
        <v>0</v>
      </c>
      <c r="G19" s="177">
        <f>'Site Data'!I17</f>
        <v>0</v>
      </c>
      <c r="H19" s="181"/>
      <c r="J19" s="164">
        <f t="shared" si="0"/>
        <v>0</v>
      </c>
      <c r="K19" s="164">
        <f t="shared" si="1"/>
        <v>4.8487625743044389E-2</v>
      </c>
      <c r="L19" s="164">
        <f t="shared" si="2"/>
        <v>0.14596052307722884</v>
      </c>
      <c r="M19" s="164">
        <f t="shared" si="3"/>
        <v>0.55019213754554097</v>
      </c>
      <c r="N19" s="1">
        <f t="shared" si="5"/>
        <v>26.600000000000023</v>
      </c>
      <c r="O19" s="164">
        <f t="shared" si="4"/>
        <v>27.593984962405983</v>
      </c>
    </row>
    <row r="20" spans="1:15" ht="13.5" customHeight="1" thickBot="1" x14ac:dyDescent="0.3">
      <c r="A20" s="289"/>
      <c r="B20" s="290"/>
      <c r="C20" s="178" t="s">
        <v>17</v>
      </c>
      <c r="D20" s="179">
        <f>'Site Data'!D17</f>
        <v>98</v>
      </c>
      <c r="E20" s="179">
        <f>'Site Data'!F17</f>
        <v>98</v>
      </c>
      <c r="F20" s="179">
        <f>'Site Data'!H17</f>
        <v>98</v>
      </c>
      <c r="G20" s="182">
        <f>'Site Data'!J17</f>
        <v>98</v>
      </c>
      <c r="J20" s="164">
        <f t="shared" si="0"/>
        <v>0</v>
      </c>
      <c r="K20" s="164">
        <f t="shared" si="1"/>
        <v>5.1026853642371528E-2</v>
      </c>
      <c r="L20" s="164">
        <f t="shared" si="2"/>
        <v>0.1505084640246932</v>
      </c>
      <c r="M20" s="164">
        <f t="shared" si="3"/>
        <v>0.55961194339177389</v>
      </c>
      <c r="N20" s="1">
        <f t="shared" si="5"/>
        <v>26.700000000000024</v>
      </c>
      <c r="O20" s="164">
        <f t="shared" si="4"/>
        <v>27.453183520599218</v>
      </c>
    </row>
    <row r="21" spans="1:15" x14ac:dyDescent="0.25">
      <c r="A21" s="183"/>
      <c r="B21" s="183"/>
      <c r="C21" s="183"/>
      <c r="D21" s="184"/>
      <c r="E21" s="185"/>
      <c r="F21" s="43"/>
      <c r="G21" s="186" t="s">
        <v>79</v>
      </c>
      <c r="H21" s="187" t="s">
        <v>66</v>
      </c>
      <c r="J21" s="164">
        <f t="shared" si="0"/>
        <v>0</v>
      </c>
      <c r="K21" s="164">
        <f t="shared" si="1"/>
        <v>5.3621874422129054E-2</v>
      </c>
      <c r="L21" s="164">
        <f t="shared" si="2"/>
        <v>0.15511011736371955</v>
      </c>
      <c r="M21" s="164">
        <f t="shared" si="3"/>
        <v>0.56907766856620157</v>
      </c>
      <c r="N21" s="1">
        <f t="shared" si="5"/>
        <v>26.800000000000026</v>
      </c>
      <c r="O21" s="164">
        <f t="shared" si="4"/>
        <v>27.313432835820862</v>
      </c>
    </row>
    <row r="22" spans="1:15" ht="13.5" customHeight="1" thickBot="1" x14ac:dyDescent="0.3">
      <c r="A22" s="183"/>
      <c r="B22" s="183"/>
      <c r="C22" s="183"/>
      <c r="D22" s="184"/>
      <c r="E22" s="185"/>
      <c r="F22" s="43"/>
      <c r="G22" s="214">
        <f>IF('Site Data'!K18&gt;0,(SUMPRODUCT(D15:G15,D16:G16)+SUMPRODUCT(D17:G17,D18:G18)+SUMPRODUCT(D19:G19,D20:G20))/'Site Data'!K18,0)</f>
        <v>0</v>
      </c>
      <c r="H22" s="188">
        <f>IF(G22&gt;0,1000/G22-10,1000)</f>
        <v>1000</v>
      </c>
      <c r="J22" s="164">
        <f t="shared" si="0"/>
        <v>0</v>
      </c>
      <c r="K22" s="164">
        <f t="shared" si="1"/>
        <v>5.6272103817685139E-2</v>
      </c>
      <c r="L22" s="164">
        <f t="shared" si="2"/>
        <v>0.15976489734889773</v>
      </c>
      <c r="M22" s="164">
        <f t="shared" si="3"/>
        <v>0.57858873113599507</v>
      </c>
      <c r="N22" s="1">
        <f t="shared" si="5"/>
        <v>26.900000000000027</v>
      </c>
      <c r="O22" s="164">
        <f t="shared" si="4"/>
        <v>27.17472118959104</v>
      </c>
    </row>
    <row r="23" spans="1:15" x14ac:dyDescent="0.25">
      <c r="A23" s="183"/>
      <c r="B23" s="183"/>
      <c r="C23" s="183"/>
      <c r="D23" s="184"/>
      <c r="E23" s="185"/>
      <c r="F23" s="43"/>
      <c r="G23" s="185"/>
      <c r="H23" s="43"/>
      <c r="J23" s="164">
        <f t="shared" si="0"/>
        <v>0</v>
      </c>
      <c r="K23" s="164">
        <f t="shared" si="1"/>
        <v>5.8976966245891098E-2</v>
      </c>
      <c r="L23" s="164">
        <f t="shared" si="2"/>
        <v>0.16447222691520844</v>
      </c>
      <c r="M23" s="164">
        <f t="shared" si="3"/>
        <v>0.58814455784547071</v>
      </c>
      <c r="N23" s="1">
        <f t="shared" si="5"/>
        <v>27.000000000000028</v>
      </c>
      <c r="O23" s="164">
        <f t="shared" si="4"/>
        <v>27.037037037036995</v>
      </c>
    </row>
    <row r="24" spans="1:15" x14ac:dyDescent="0.25">
      <c r="A24" s="183"/>
      <c r="B24" s="183"/>
      <c r="C24" s="183"/>
      <c r="D24" s="184"/>
      <c r="E24" s="185"/>
      <c r="F24" s="43"/>
      <c r="G24" s="185"/>
      <c r="H24" s="43"/>
      <c r="J24" s="164">
        <f t="shared" si="0"/>
        <v>0</v>
      </c>
      <c r="K24" s="164">
        <f t="shared" si="1"/>
        <v>6.1735894644928645E-2</v>
      </c>
      <c r="L24" s="164">
        <f t="shared" si="2"/>
        <v>0.16923153751787026</v>
      </c>
      <c r="M24" s="164">
        <f t="shared" si="3"/>
        <v>0.59774458395594166</v>
      </c>
      <c r="N24" s="1">
        <f t="shared" si="5"/>
        <v>27.10000000000003</v>
      </c>
      <c r="O24" s="164">
        <f t="shared" si="4"/>
        <v>26.900369003689995</v>
      </c>
    </row>
    <row r="25" spans="1:15" x14ac:dyDescent="0.25">
      <c r="A25" s="174" t="s">
        <v>80</v>
      </c>
      <c r="B25" s="183"/>
      <c r="C25" s="183"/>
      <c r="D25" s="184"/>
      <c r="E25" s="185"/>
      <c r="F25" s="43"/>
      <c r="G25" s="185"/>
      <c r="H25" s="43"/>
      <c r="J25" s="164">
        <f t="shared" si="0"/>
        <v>0</v>
      </c>
      <c r="K25" s="164">
        <f t="shared" si="1"/>
        <v>6.4548330317689806E-2</v>
      </c>
      <c r="L25" s="164">
        <f t="shared" si="2"/>
        <v>0.17404226897571823</v>
      </c>
      <c r="M25" s="164">
        <f t="shared" si="3"/>
        <v>0.60738825308910005</v>
      </c>
      <c r="N25" s="1">
        <f t="shared" si="5"/>
        <v>27.200000000000031</v>
      </c>
      <c r="O25" s="164">
        <f t="shared" si="4"/>
        <v>26.764705882352899</v>
      </c>
    </row>
    <row r="26" spans="1:15" ht="13.5" customHeight="1" thickBot="1" x14ac:dyDescent="0.3">
      <c r="A26" s="292" t="s">
        <v>75</v>
      </c>
      <c r="B26" s="292"/>
      <c r="C26" s="216"/>
      <c r="D26" s="215" t="s">
        <v>76</v>
      </c>
      <c r="E26" s="30" t="s">
        <v>3</v>
      </c>
      <c r="F26" s="30" t="s">
        <v>4</v>
      </c>
      <c r="G26" s="30" t="s">
        <v>5</v>
      </c>
      <c r="H26" s="1"/>
      <c r="J26" s="164">
        <f t="shared" si="0"/>
        <v>0</v>
      </c>
      <c r="K26" s="164">
        <f t="shared" si="1"/>
        <v>6.7413722778597918E-2</v>
      </c>
      <c r="L26" s="164">
        <f t="shared" si="2"/>
        <v>0.17890386931802396</v>
      </c>
      <c r="M26" s="164">
        <f t="shared" si="3"/>
        <v>0.61707501707383849</v>
      </c>
      <c r="N26" s="1">
        <f t="shared" si="5"/>
        <v>27.300000000000033</v>
      </c>
      <c r="O26" s="164">
        <f t="shared" si="4"/>
        <v>26.630036630036585</v>
      </c>
    </row>
    <row r="27" spans="1:15" x14ac:dyDescent="0.25">
      <c r="A27" s="287" t="s">
        <v>77</v>
      </c>
      <c r="B27" s="288"/>
      <c r="C27" s="175" t="s">
        <v>78</v>
      </c>
      <c r="D27" s="176">
        <f>'Site Data'!C24</f>
        <v>0</v>
      </c>
      <c r="E27" s="176">
        <f>'Site Data'!E24</f>
        <v>0</v>
      </c>
      <c r="F27" s="176">
        <f>'Site Data'!G24</f>
        <v>0</v>
      </c>
      <c r="G27" s="177">
        <f>'Site Data'!I24</f>
        <v>0</v>
      </c>
      <c r="H27" s="1"/>
      <c r="J27" s="164">
        <f t="shared" si="0"/>
        <v>0</v>
      </c>
      <c r="K27" s="164">
        <f t="shared" si="1"/>
        <v>7.0331529603784554E-2</v>
      </c>
      <c r="L27" s="164">
        <f t="shared" si="2"/>
        <v>0.18381579463467157</v>
      </c>
      <c r="M27" s="164">
        <f t="shared" si="3"/>
        <v>0.62680433579643091</v>
      </c>
      <c r="N27" s="1">
        <f t="shared" si="5"/>
        <v>27.400000000000034</v>
      </c>
      <c r="O27" s="164">
        <f t="shared" si="4"/>
        <v>26.496350364963462</v>
      </c>
    </row>
    <row r="28" spans="1:15" ht="13.5" customHeight="1" thickBot="1" x14ac:dyDescent="0.3">
      <c r="A28" s="289"/>
      <c r="B28" s="290"/>
      <c r="C28" s="178" t="s">
        <v>17</v>
      </c>
      <c r="D28" s="179">
        <f>'Site Data'!D24</f>
        <v>30</v>
      </c>
      <c r="E28" s="179">
        <f>'Site Data'!F24</f>
        <v>55</v>
      </c>
      <c r="F28" s="179">
        <f>'Site Data'!H24</f>
        <v>70</v>
      </c>
      <c r="G28" s="180">
        <f>'Site Data'!J24</f>
        <v>77</v>
      </c>
      <c r="H28" s="1"/>
      <c r="J28" s="164">
        <f t="shared" si="0"/>
        <v>0</v>
      </c>
      <c r="K28" s="164">
        <f t="shared" si="1"/>
        <v>7.3301216284534329E-2</v>
      </c>
      <c r="L28" s="164">
        <f t="shared" si="2"/>
        <v>0.18877750892960188</v>
      </c>
      <c r="M28" s="164">
        <f t="shared" si="3"/>
        <v>0.63657567705397966</v>
      </c>
      <c r="N28" s="1">
        <f t="shared" si="5"/>
        <v>27.500000000000036</v>
      </c>
      <c r="O28" s="164">
        <f t="shared" si="4"/>
        <v>26.363636363636317</v>
      </c>
    </row>
    <row r="29" spans="1:15" x14ac:dyDescent="0.25">
      <c r="A29" s="287" t="s">
        <v>25</v>
      </c>
      <c r="B29" s="288"/>
      <c r="C29" s="175" t="s">
        <v>78</v>
      </c>
      <c r="D29" s="176">
        <f>'Site Data'!C25</f>
        <v>0</v>
      </c>
      <c r="E29" s="176">
        <f>'Site Data'!E25</f>
        <v>0</v>
      </c>
      <c r="F29" s="176">
        <f>'Site Data'!G25</f>
        <v>0</v>
      </c>
      <c r="G29" s="177">
        <f>'Site Data'!I25</f>
        <v>0</v>
      </c>
      <c r="H29" s="1"/>
      <c r="J29" s="164">
        <f t="shared" si="0"/>
        <v>0</v>
      </c>
      <c r="K29" s="164">
        <f t="shared" si="1"/>
        <v>7.6322256083915421E-2</v>
      </c>
      <c r="L29" s="164">
        <f t="shared" si="2"/>
        <v>0.19378848397744119</v>
      </c>
      <c r="M29" s="164">
        <f t="shared" si="3"/>
        <v>0.64638851641104644</v>
      </c>
      <c r="N29" s="1">
        <f t="shared" si="5"/>
        <v>27.600000000000037</v>
      </c>
      <c r="O29" s="164">
        <f t="shared" si="4"/>
        <v>26.231884057970966</v>
      </c>
    </row>
    <row r="30" spans="1:15" ht="13.5" customHeight="1" thickBot="1" x14ac:dyDescent="0.3">
      <c r="A30" s="289"/>
      <c r="B30" s="290"/>
      <c r="C30" s="178" t="s">
        <v>17</v>
      </c>
      <c r="D30" s="179">
        <f>'Site Data'!D25</f>
        <v>39</v>
      </c>
      <c r="E30" s="179">
        <f>'Site Data'!F25</f>
        <v>61</v>
      </c>
      <c r="F30" s="179">
        <f>'Site Data'!H25</f>
        <v>74</v>
      </c>
      <c r="G30" s="180">
        <f>'Site Data'!J25</f>
        <v>80</v>
      </c>
      <c r="H30" s="1"/>
      <c r="J30" s="164">
        <f t="shared" si="0"/>
        <v>0</v>
      </c>
      <c r="K30" s="164">
        <f t="shared" si="1"/>
        <v>7.9394129896516785E-2</v>
      </c>
      <c r="L30" s="164">
        <f t="shared" si="2"/>
        <v>0.19884819918323832</v>
      </c>
      <c r="M30" s="164">
        <f t="shared" si="3"/>
        <v>0.65624233705939372</v>
      </c>
      <c r="N30" s="1">
        <f t="shared" si="5"/>
        <v>27.700000000000038</v>
      </c>
      <c r="O30" s="164">
        <f t="shared" si="4"/>
        <v>26.101083032490926</v>
      </c>
    </row>
    <row r="31" spans="1:15" x14ac:dyDescent="0.25">
      <c r="A31" s="287" t="s">
        <v>10</v>
      </c>
      <c r="B31" s="288"/>
      <c r="C31" s="175" t="s">
        <v>78</v>
      </c>
      <c r="D31" s="176">
        <f>'Site Data'!C26</f>
        <v>0</v>
      </c>
      <c r="E31" s="176">
        <f>'Site Data'!E26</f>
        <v>0</v>
      </c>
      <c r="F31" s="176">
        <f>'Site Data'!G26</f>
        <v>0</v>
      </c>
      <c r="G31" s="177">
        <f>'Site Data'!I26</f>
        <v>0</v>
      </c>
      <c r="H31" s="181"/>
      <c r="J31" s="164">
        <f t="shared" si="0"/>
        <v>0</v>
      </c>
      <c r="K31" s="164">
        <f t="shared" si="1"/>
        <v>8.2516326111211874E-2</v>
      </c>
      <c r="L31" s="164">
        <f t="shared" si="2"/>
        <v>0.20395614144522728</v>
      </c>
      <c r="M31" s="164">
        <f t="shared" si="3"/>
        <v>0.66613662968075027</v>
      </c>
      <c r="N31" s="1">
        <f t="shared" si="5"/>
        <v>27.80000000000004</v>
      </c>
      <c r="O31" s="164">
        <f t="shared" si="4"/>
        <v>25.971223021582681</v>
      </c>
    </row>
    <row r="32" spans="1:15" ht="13.5" customHeight="1" thickBot="1" x14ac:dyDescent="0.3">
      <c r="A32" s="289"/>
      <c r="B32" s="290"/>
      <c r="C32" s="178" t="s">
        <v>17</v>
      </c>
      <c r="D32" s="179">
        <f>'Site Data'!D26</f>
        <v>98</v>
      </c>
      <c r="E32" s="179">
        <f>'Site Data'!F26</f>
        <v>98</v>
      </c>
      <c r="F32" s="179">
        <f>'Site Data'!H26</f>
        <v>98</v>
      </c>
      <c r="G32" s="182">
        <f>'Site Data'!J26</f>
        <v>98</v>
      </c>
      <c r="J32" s="164">
        <f t="shared" si="0"/>
        <v>0</v>
      </c>
      <c r="K32" s="164">
        <f t="shared" si="1"/>
        <v>8.5688340476873195E-2</v>
      </c>
      <c r="L32" s="164">
        <f t="shared" si="2"/>
        <v>0.20911180502054019</v>
      </c>
      <c r="M32" s="164">
        <f t="shared" si="3"/>
        <v>0.67607089231252659</v>
      </c>
      <c r="N32" s="1">
        <f t="shared" si="5"/>
        <v>27.900000000000041</v>
      </c>
      <c r="O32" s="164">
        <f t="shared" si="4"/>
        <v>25.842293906809985</v>
      </c>
    </row>
    <row r="33" spans="1:15" x14ac:dyDescent="0.25">
      <c r="A33" s="183"/>
      <c r="B33" s="183"/>
      <c r="C33" s="183"/>
      <c r="D33" s="184"/>
      <c r="E33" s="185"/>
      <c r="F33" s="43"/>
      <c r="G33" s="186" t="s">
        <v>79</v>
      </c>
      <c r="H33" s="187" t="s">
        <v>66</v>
      </c>
      <c r="J33" s="164">
        <f t="shared" si="0"/>
        <v>0</v>
      </c>
      <c r="K33" s="164">
        <f t="shared" si="1"/>
        <v>8.8909675970966051E-2</v>
      </c>
      <c r="L33" s="164">
        <f t="shared" si="2"/>
        <v>0.2143146913938011</v>
      </c>
      <c r="M33" s="164">
        <f t="shared" si="3"/>
        <v>0.6860446302164136</v>
      </c>
      <c r="N33" s="1">
        <f t="shared" si="5"/>
        <v>28.000000000000043</v>
      </c>
      <c r="O33" s="164">
        <f t="shared" si="4"/>
        <v>25.714285714285658</v>
      </c>
    </row>
    <row r="34" spans="1:15" ht="13.5" customHeight="1" thickBot="1" x14ac:dyDescent="0.3">
      <c r="A34" s="183"/>
      <c r="B34" s="183"/>
      <c r="C34" s="183"/>
      <c r="D34" s="184"/>
      <c r="E34" s="185"/>
      <c r="F34" s="43"/>
      <c r="G34" s="214">
        <f>IF(C7&gt;0,(SUMPRODUCT(D27:G27,D28:G28)+SUMPRODUCT(D29:G29,D30:G30)+SUMPRODUCT(D31:G31,D32:G32))/C7,0)</f>
        <v>0</v>
      </c>
      <c r="H34" s="188">
        <f>IF(G34&gt;0,1000/G34-10,1000)</f>
        <v>1000</v>
      </c>
      <c r="J34" s="164">
        <f t="shared" si="0"/>
        <v>0</v>
      </c>
      <c r="K34" s="164">
        <f t="shared" si="1"/>
        <v>9.2179842670945575E-2</v>
      </c>
      <c r="L34" s="164">
        <f t="shared" si="2"/>
        <v>0.21956430914852101</v>
      </c>
      <c r="M34" s="164">
        <f t="shared" si="3"/>
        <v>0.69605735574977778</v>
      </c>
      <c r="N34" s="1">
        <f t="shared" si="5"/>
        <v>28.100000000000044</v>
      </c>
      <c r="O34" s="164">
        <f t="shared" si="4"/>
        <v>25.587188612099588</v>
      </c>
    </row>
    <row r="35" spans="1:15" x14ac:dyDescent="0.25">
      <c r="A35" s="183"/>
      <c r="B35" s="183"/>
      <c r="C35" s="183"/>
      <c r="D35" s="184"/>
      <c r="E35" s="185"/>
      <c r="F35" s="43"/>
      <c r="G35" s="189"/>
      <c r="H35" s="44"/>
      <c r="J35" s="164">
        <f t="shared" si="0"/>
        <v>0</v>
      </c>
      <c r="K35" s="164">
        <f t="shared" si="1"/>
        <v>9.5498357628393482E-2</v>
      </c>
      <c r="L35" s="164">
        <f t="shared" si="2"/>
        <v>0.22486017384123461</v>
      </c>
      <c r="M35" s="164">
        <f t="shared" si="3"/>
        <v>0.70610858823980516</v>
      </c>
      <c r="N35" s="1">
        <f t="shared" si="5"/>
        <v>28.200000000000045</v>
      </c>
      <c r="O35" s="164">
        <f t="shared" si="4"/>
        <v>25.460992907801362</v>
      </c>
    </row>
    <row r="36" spans="1:15" x14ac:dyDescent="0.25">
      <c r="B36" s="2"/>
      <c r="F36" s="37"/>
      <c r="H36" s="190"/>
      <c r="J36" s="164">
        <f t="shared" si="0"/>
        <v>0</v>
      </c>
      <c r="K36" s="164">
        <f t="shared" si="1"/>
        <v>9.8864744745819744E-2</v>
      </c>
      <c r="L36" s="164">
        <f t="shared" si="2"/>
        <v>0.23020180787830019</v>
      </c>
      <c r="M36" s="164">
        <f t="shared" si="3"/>
        <v>0.71619785386030088</v>
      </c>
      <c r="N36" s="1">
        <f t="shared" si="5"/>
        <v>28.300000000000047</v>
      </c>
      <c r="O36" s="164">
        <f t="shared" si="4"/>
        <v>25.335689045936334</v>
      </c>
    </row>
    <row r="37" spans="1:15" x14ac:dyDescent="0.25">
      <c r="A37" s="106"/>
      <c r="C37" s="43"/>
      <c r="D37" s="10" t="str">
        <f>$D$4</f>
        <v>2-year storm</v>
      </c>
      <c r="E37" s="10" t="str">
        <f>$E$4</f>
        <v>10-year storm</v>
      </c>
      <c r="F37" s="10" t="str">
        <f>$F$4</f>
        <v>25-year storm</v>
      </c>
      <c r="G37" s="10" t="str">
        <f>$G$4</f>
        <v>100-year storm</v>
      </c>
      <c r="J37" s="164">
        <f t="shared" si="0"/>
        <v>0</v>
      </c>
      <c r="K37" s="164">
        <f t="shared" si="1"/>
        <v>0.10227853465606923</v>
      </c>
      <c r="L37" s="164">
        <f t="shared" si="2"/>
        <v>0.23558874039530581</v>
      </c>
      <c r="M37" s="164">
        <f t="shared" si="3"/>
        <v>0.72632468551109985</v>
      </c>
      <c r="N37" s="1">
        <f t="shared" si="5"/>
        <v>28.400000000000048</v>
      </c>
      <c r="O37" s="164">
        <f t="shared" si="4"/>
        <v>25.211267605633743</v>
      </c>
    </row>
    <row r="38" spans="1:15" x14ac:dyDescent="0.25">
      <c r="A38" s="291" t="s">
        <v>81</v>
      </c>
      <c r="B38" s="291"/>
      <c r="C38" s="291"/>
      <c r="D38" s="191">
        <f>IF(D$5&gt;0.2*$H22,(D$5-0.2*$H22)^2/(D$5+0.8*$H22),0)</f>
        <v>0</v>
      </c>
      <c r="E38" s="191">
        <f>IF(E$5&gt;0.2*$H22,(E$5-0.2*$H22)^2/(E$5+0.8*$H22),0)</f>
        <v>0</v>
      </c>
      <c r="F38" s="191">
        <f>IF(F$5&gt;0.2*$H22,(F$5-0.2*$H22)^2/(F$5+0.8*$H22),0)</f>
        <v>0</v>
      </c>
      <c r="G38" s="191">
        <f>IF(G$5&gt;0.2*$H22,(G$5-0.2*$H22)^2/(G$5+0.8*$H22),0)</f>
        <v>0</v>
      </c>
      <c r="J38" s="164">
        <f t="shared" si="0"/>
        <v>0</v>
      </c>
      <c r="K38" s="164">
        <f t="shared" si="1"/>
        <v>0.10573926460426747</v>
      </c>
      <c r="L38" s="164">
        <f t="shared" si="2"/>
        <v>0.24102050713901418</v>
      </c>
      <c r="M38" s="164">
        <f t="shared" si="3"/>
        <v>0.73648862270001592</v>
      </c>
      <c r="N38" s="1">
        <f t="shared" si="5"/>
        <v>28.50000000000005</v>
      </c>
      <c r="O38" s="164">
        <f t="shared" si="4"/>
        <v>25.087719298245553</v>
      </c>
    </row>
    <row r="39" spans="1:15" x14ac:dyDescent="0.25">
      <c r="A39" s="291" t="s">
        <v>82</v>
      </c>
      <c r="B39" s="291"/>
      <c r="C39" s="291"/>
      <c r="D39" s="191">
        <f>IF(D$5&gt;0.2*$H34,(D$5-0.2*$H34)^2/(D$5+0.8*$H34),0)</f>
        <v>0</v>
      </c>
      <c r="E39" s="191">
        <f>IF(E$5&gt;0.2*$H34,(E$5-0.2*$H34)^2/(E$5+0.8*$H34),0)</f>
        <v>0</v>
      </c>
      <c r="F39" s="191">
        <f>IF(F$5&gt;0.2*$H34,(F$5-0.2*$H34)^2/(F$5+0.8*$H34),0)</f>
        <v>0</v>
      </c>
      <c r="G39" s="191">
        <f>IF(G$5&gt;0.2*$H34,(G$5-0.2*$H34)^2/(G$5+0.8*$H34),0)</f>
        <v>0</v>
      </c>
      <c r="J39" s="164">
        <f t="shared" si="0"/>
        <v>0</v>
      </c>
      <c r="K39" s="164">
        <f t="shared" si="1"/>
        <v>0.10924647833224083</v>
      </c>
      <c r="L39" s="164">
        <f t="shared" si="2"/>
        <v>0.24649665035178134</v>
      </c>
      <c r="M39" s="164">
        <f t="shared" si="3"/>
        <v>0.74668921142726163</v>
      </c>
      <c r="N39" s="1">
        <f t="shared" si="5"/>
        <v>28.600000000000051</v>
      </c>
      <c r="O39" s="164">
        <f t="shared" si="4"/>
        <v>24.965034965034903</v>
      </c>
    </row>
    <row r="40" spans="1:15" x14ac:dyDescent="0.25">
      <c r="A40" s="291" t="s">
        <v>83</v>
      </c>
      <c r="B40" s="291"/>
      <c r="C40" s="291"/>
      <c r="D40" s="191" t="e">
        <f>IF(D39&gt;$C$8*12/($C$7*43560),D39-$C$8*12/($C$7*43560),0)</f>
        <v>#DIV/0!</v>
      </c>
      <c r="E40" s="191" t="e">
        <f t="shared" ref="E40:G40" si="6">IF(E39&gt;$C$8*12/($C$7*43560),E39-$C$8*12/($C$7*43560),0)</f>
        <v>#DIV/0!</v>
      </c>
      <c r="F40" s="191" t="e">
        <f t="shared" si="6"/>
        <v>#DIV/0!</v>
      </c>
      <c r="G40" s="191" t="e">
        <f t="shared" si="6"/>
        <v>#DIV/0!</v>
      </c>
      <c r="J40" s="164">
        <f t="shared" si="0"/>
        <v>0</v>
      </c>
      <c r="K40" s="164">
        <f t="shared" si="1"/>
        <v>0.11279972596535558</v>
      </c>
      <c r="L40" s="164">
        <f t="shared" si="2"/>
        <v>0.2520167186583952</v>
      </c>
      <c r="M40" s="164">
        <f t="shared" si="3"/>
        <v>0.75692600407229094</v>
      </c>
      <c r="N40" s="1">
        <f t="shared" si="5"/>
        <v>28.700000000000053</v>
      </c>
      <c r="O40" s="164">
        <f t="shared" si="4"/>
        <v>24.84320557491283</v>
      </c>
    </row>
    <row r="41" spans="1:15" x14ac:dyDescent="0.25">
      <c r="A41" s="192"/>
      <c r="B41" s="192"/>
      <c r="C41" s="193" t="s">
        <v>84</v>
      </c>
      <c r="D41" s="194" t="e">
        <f>IF(D40&gt;0,VLOOKUP(D40,J$3:$O$753,5),0)</f>
        <v>#DIV/0!</v>
      </c>
      <c r="E41" s="194" t="e">
        <f>IF(E40&gt;0,VLOOKUP(E40,K$3:$O$753,4),0)</f>
        <v>#DIV/0!</v>
      </c>
      <c r="F41" s="194" t="e">
        <f>IF(F40&gt;0,VLOOKUP(F40,L$3:$O$753,3),0)</f>
        <v>#DIV/0!</v>
      </c>
      <c r="G41" s="194" t="e">
        <f>IF(G40&gt;0,VLOOKUP(G40,M$3:$O$753,2),0)</f>
        <v>#DIV/0!</v>
      </c>
      <c r="J41" s="164">
        <f t="shared" si="0"/>
        <v>0</v>
      </c>
      <c r="K41" s="164">
        <f t="shared" si="1"/>
        <v>0.11639856390171306</v>
      </c>
      <c r="L41" s="164">
        <f t="shared" si="2"/>
        <v>0.2575802669552697</v>
      </c>
      <c r="M41" s="164">
        <f t="shared" si="3"/>
        <v>0.76719855928299696</v>
      </c>
      <c r="N41" s="1">
        <f t="shared" si="5"/>
        <v>28.800000000000054</v>
      </c>
      <c r="O41" s="164">
        <f t="shared" si="4"/>
        <v>24.722222222222157</v>
      </c>
    </row>
    <row r="42" spans="1:15" x14ac:dyDescent="0.25">
      <c r="A42" s="3"/>
      <c r="B42" s="2"/>
      <c r="C42" s="193" t="s">
        <v>85</v>
      </c>
      <c r="D42" s="210" t="s">
        <v>92</v>
      </c>
      <c r="E42" s="195" t="e">
        <f>IF(E41&gt;$G$22,"Yes",IF($C$7&gt;=5,"*Check Peak Flow","No"))</f>
        <v>#DIV/0!</v>
      </c>
      <c r="F42" s="195" t="e">
        <f>IF(F41&gt;$G$22,"Yes",IF($C$7&gt;=5,"*Check Peak Flow","No"))</f>
        <v>#DIV/0!</v>
      </c>
      <c r="G42" s="210" t="s">
        <v>92</v>
      </c>
      <c r="J42" s="164">
        <f t="shared" si="0"/>
        <v>0</v>
      </c>
      <c r="K42" s="164">
        <f t="shared" si="1"/>
        <v>0.12004255470364543</v>
      </c>
      <c r="L42" s="164">
        <f t="shared" si="2"/>
        <v>0.2631868563019395</v>
      </c>
      <c r="M42" s="164">
        <f t="shared" si="3"/>
        <v>0.77750644186720907</v>
      </c>
      <c r="N42" s="1">
        <f t="shared" si="5"/>
        <v>28.900000000000055</v>
      </c>
      <c r="O42" s="164">
        <f t="shared" si="4"/>
        <v>24.602076124567411</v>
      </c>
    </row>
    <row r="43" spans="1:15" x14ac:dyDescent="0.25">
      <c r="A43" s="196"/>
      <c r="B43" s="196"/>
      <c r="C43" s="196"/>
      <c r="D43" s="196"/>
      <c r="E43" s="196"/>
      <c r="F43" s="51"/>
      <c r="G43" s="190"/>
      <c r="J43" s="164">
        <f t="shared" si="0"/>
        <v>0</v>
      </c>
      <c r="K43" s="164">
        <f t="shared" si="1"/>
        <v>0.12373126699145712</v>
      </c>
      <c r="L43" s="164">
        <f t="shared" si="2"/>
        <v>0.2688360538148003</v>
      </c>
      <c r="M43" s="164">
        <f t="shared" si="3"/>
        <v>0.78784922268643676</v>
      </c>
      <c r="N43" s="1">
        <f t="shared" si="5"/>
        <v>29.000000000000057</v>
      </c>
      <c r="O43" s="164">
        <f t="shared" si="4"/>
        <v>24.482758620689587</v>
      </c>
    </row>
    <row r="44" spans="1:15" x14ac:dyDescent="0.25">
      <c r="A44" s="196"/>
      <c r="B44" s="196"/>
      <c r="D44" s="30"/>
      <c r="E44" s="30"/>
      <c r="F44" s="30"/>
      <c r="G44" s="44"/>
      <c r="J44" s="164">
        <f t="shared" si="0"/>
        <v>0</v>
      </c>
      <c r="K44" s="164">
        <f t="shared" si="1"/>
        <v>0.12746427533935589</v>
      </c>
      <c r="L44" s="164">
        <f t="shared" si="2"/>
        <v>0.27452743256303941</v>
      </c>
      <c r="M44" s="164">
        <f t="shared" si="3"/>
        <v>0.79822647855180306</v>
      </c>
      <c r="N44" s="1">
        <f t="shared" si="5"/>
        <v>29.100000000000058</v>
      </c>
      <c r="O44" s="164">
        <f t="shared" si="4"/>
        <v>24.364261168384807</v>
      </c>
    </row>
    <row r="45" spans="1:15" x14ac:dyDescent="0.25">
      <c r="A45" s="208" t="s">
        <v>91</v>
      </c>
      <c r="B45" s="58"/>
      <c r="C45" s="183"/>
      <c r="D45" s="49"/>
      <c r="E45" s="49"/>
      <c r="F45" s="49"/>
      <c r="G45" s="44"/>
      <c r="J45" s="164">
        <f t="shared" si="0"/>
        <v>0</v>
      </c>
      <c r="K45" s="164">
        <f t="shared" si="1"/>
        <v>0.13124116017352347</v>
      </c>
      <c r="L45" s="164">
        <f t="shared" si="2"/>
        <v>0.28026057146670474</v>
      </c>
      <c r="M45" s="164">
        <f t="shared" si="3"/>
        <v>0.80863779212211651</v>
      </c>
      <c r="N45" s="1">
        <f t="shared" si="5"/>
        <v>29.20000000000006</v>
      </c>
      <c r="O45" s="164">
        <f t="shared" si="4"/>
        <v>24.246575342465682</v>
      </c>
    </row>
    <row r="46" spans="1:15" ht="12.75" customHeight="1" x14ac:dyDescent="0.25">
      <c r="A46" s="209"/>
      <c r="B46" s="58"/>
      <c r="C46" s="183"/>
      <c r="D46" s="197"/>
      <c r="E46" s="185"/>
      <c r="F46" s="185"/>
      <c r="G46" s="44"/>
      <c r="J46" s="164">
        <f t="shared" si="0"/>
        <v>0</v>
      </c>
      <c r="K46" s="164">
        <f t="shared" si="1"/>
        <v>0.1350615076722736</v>
      </c>
      <c r="L46" s="164">
        <f t="shared" si="2"/>
        <v>0.28603505519686262</v>
      </c>
      <c r="M46" s="164">
        <f t="shared" si="3"/>
        <v>0.819082751804033</v>
      </c>
      <c r="N46" s="1">
        <f t="shared" si="5"/>
        <v>29.300000000000061</v>
      </c>
      <c r="O46" s="164">
        <f t="shared" si="4"/>
        <v>24.129692832764434</v>
      </c>
    </row>
    <row r="47" spans="1:15" ht="12.75" customHeight="1" x14ac:dyDescent="0.25">
      <c r="A47" s="58"/>
      <c r="B47" s="58"/>
      <c r="C47" s="183"/>
      <c r="D47" s="49"/>
      <c r="E47" s="49"/>
      <c r="F47" s="49"/>
      <c r="G47" s="44"/>
      <c r="J47" s="164">
        <f t="shared" si="0"/>
        <v>0</v>
      </c>
      <c r="K47" s="164">
        <f t="shared" si="1"/>
        <v>0.13892490966824639</v>
      </c>
      <c r="L47" s="164">
        <f t="shared" si="2"/>
        <v>0.29185047407779063</v>
      </c>
      <c r="M47" s="164">
        <f t="shared" si="3"/>
        <v>0.82956095165425103</v>
      </c>
      <c r="N47" s="1">
        <f t="shared" si="5"/>
        <v>29.400000000000063</v>
      </c>
      <c r="O47" s="164">
        <f t="shared" si="4"/>
        <v>24.013605442176797</v>
      </c>
    </row>
    <row r="48" spans="1:15" ht="12.75" customHeight="1" x14ac:dyDescent="0.25">
      <c r="A48" s="58"/>
      <c r="B48" s="58"/>
      <c r="C48" s="183"/>
      <c r="D48" s="197"/>
      <c r="E48" s="185"/>
      <c r="F48" s="185"/>
      <c r="G48" s="44"/>
      <c r="J48" s="164">
        <f t="shared" si="0"/>
        <v>0</v>
      </c>
      <c r="K48" s="164">
        <f t="shared" si="1"/>
        <v>0.14283096355259312</v>
      </c>
      <c r="L48" s="164">
        <f t="shared" si="2"/>
        <v>0.2977064239911616</v>
      </c>
      <c r="M48" s="164">
        <f t="shared" si="3"/>
        <v>0.84007199128369858</v>
      </c>
      <c r="N48" s="1">
        <f t="shared" si="5"/>
        <v>29.500000000000064</v>
      </c>
      <c r="O48" s="164">
        <f t="shared" si="4"/>
        <v>23.898305084745687</v>
      </c>
    </row>
    <row r="49" spans="1:15" ht="12.75" customHeight="1" x14ac:dyDescent="0.25">
      <c r="A49" s="58"/>
      <c r="B49" s="58"/>
      <c r="C49" s="183"/>
      <c r="D49" s="49"/>
      <c r="E49" s="30"/>
      <c r="F49" s="30"/>
      <c r="G49" s="44"/>
      <c r="J49" s="164">
        <f t="shared" si="0"/>
        <v>0</v>
      </c>
      <c r="K49" s="164">
        <f t="shared" si="1"/>
        <v>0.14677927218110254</v>
      </c>
      <c r="L49" s="164">
        <f t="shared" si="2"/>
        <v>0.30360250628216878</v>
      </c>
      <c r="M49" s="164">
        <f t="shared" si="3"/>
        <v>0.85061547576366159</v>
      </c>
      <c r="N49" s="1">
        <f t="shared" si="5"/>
        <v>29.600000000000065</v>
      </c>
      <c r="O49" s="164">
        <f t="shared" si="4"/>
        <v>23.783783783783711</v>
      </c>
    </row>
    <row r="50" spans="1:15" ht="12.75" customHeight="1" x14ac:dyDescent="0.25">
      <c r="A50" s="58"/>
      <c r="B50" s="58"/>
      <c r="C50" s="183"/>
      <c r="D50" s="184"/>
      <c r="E50" s="185"/>
      <c r="F50" s="43"/>
      <c r="G50" s="44"/>
      <c r="J50" s="164">
        <f t="shared" si="0"/>
        <v>0</v>
      </c>
      <c r="K50" s="164">
        <f t="shared" si="1"/>
        <v>0.15076944378222565</v>
      </c>
      <c r="L50" s="164">
        <f t="shared" si="2"/>
        <v>0.30953832766755029</v>
      </c>
      <c r="M50" s="164">
        <f t="shared" si="3"/>
        <v>0.86119101553381283</v>
      </c>
      <c r="N50" s="1">
        <f t="shared" si="5"/>
        <v>29.700000000000067</v>
      </c>
      <c r="O50" s="164">
        <f t="shared" si="4"/>
        <v>23.670033670033597</v>
      </c>
    </row>
    <row r="51" spans="1:15" ht="12.75" customHeight="1" x14ac:dyDescent="0.25">
      <c r="A51" s="44"/>
      <c r="B51" s="45"/>
      <c r="C51" s="189"/>
      <c r="D51" s="35"/>
      <c r="E51" s="189"/>
      <c r="F51" s="189"/>
      <c r="G51" s="44"/>
      <c r="J51" s="164">
        <f t="shared" si="0"/>
        <v>0</v>
      </c>
      <c r="K51" s="164">
        <f t="shared" si="1"/>
        <v>0.15480109186694815</v>
      </c>
      <c r="L51" s="164">
        <f t="shared" si="2"/>
        <v>0.31551350014545981</v>
      </c>
      <c r="M51" s="164">
        <f t="shared" si="3"/>
        <v>0.87179822631208326</v>
      </c>
      <c r="N51" s="1">
        <f t="shared" si="5"/>
        <v>29.800000000000068</v>
      </c>
      <c r="O51" s="164">
        <f t="shared" si="4"/>
        <v>23.557046979865696</v>
      </c>
    </row>
    <row r="52" spans="1:15" ht="12.75" customHeight="1" x14ac:dyDescent="0.25">
      <c r="A52" s="52"/>
      <c r="B52" s="44"/>
      <c r="C52" s="43"/>
      <c r="D52" s="30"/>
      <c r="E52" s="30"/>
      <c r="F52" s="30"/>
      <c r="G52" s="44"/>
      <c r="J52" s="164">
        <f t="shared" si="0"/>
        <v>0</v>
      </c>
      <c r="K52" s="164">
        <f t="shared" si="1"/>
        <v>0.15887383514047582</v>
      </c>
      <c r="L52" s="164">
        <f t="shared" si="2"/>
        <v>0.32152764090715114</v>
      </c>
      <c r="M52" s="164">
        <f t="shared" si="3"/>
        <v>0.88243672900635173</v>
      </c>
      <c r="N52" s="1">
        <f t="shared" si="5"/>
        <v>29.90000000000007</v>
      </c>
      <c r="O52" s="164">
        <f t="shared" si="4"/>
        <v>23.44481605351163</v>
      </c>
    </row>
    <row r="53" spans="1:15" ht="12.75" customHeight="1" x14ac:dyDescent="0.25">
      <c r="A53" s="196"/>
      <c r="B53" s="196"/>
      <c r="C53" s="196"/>
      <c r="D53" s="43"/>
      <c r="E53" s="43"/>
      <c r="F53" s="43"/>
      <c r="G53" s="44"/>
      <c r="J53" s="164">
        <f t="shared" si="0"/>
        <v>0</v>
      </c>
      <c r="K53" s="164">
        <f t="shared" si="1"/>
        <v>0.16298729741568391</v>
      </c>
      <c r="L53" s="164">
        <f t="shared" si="2"/>
        <v>0.32758037225042697</v>
      </c>
      <c r="M53" s="164">
        <f t="shared" si="3"/>
        <v>0.89310614962789558</v>
      </c>
      <c r="N53" s="1">
        <f t="shared" si="5"/>
        <v>30.000000000000071</v>
      </c>
      <c r="O53" s="164">
        <f t="shared" si="4"/>
        <v>23.333333333333258</v>
      </c>
    </row>
    <row r="54" spans="1:15" ht="12.75" customHeight="1" x14ac:dyDescent="0.25">
      <c r="A54" s="196"/>
      <c r="B54" s="196"/>
      <c r="C54" s="196"/>
      <c r="D54" s="43"/>
      <c r="E54" s="43"/>
      <c r="F54" s="43"/>
      <c r="G54" s="44"/>
      <c r="J54" s="164">
        <f t="shared" si="0"/>
        <v>0</v>
      </c>
      <c r="K54" s="164">
        <f t="shared" si="1"/>
        <v>0.16714110752829284</v>
      </c>
      <c r="L54" s="164">
        <f t="shared" si="2"/>
        <v>0.33367132149481354</v>
      </c>
      <c r="M54" s="164">
        <f t="shared" si="3"/>
        <v>0.90380611920657006</v>
      </c>
      <c r="N54" s="1">
        <f t="shared" si="5"/>
        <v>30.100000000000072</v>
      </c>
      <c r="O54" s="164">
        <f t="shared" si="4"/>
        <v>23.222591362126167</v>
      </c>
    </row>
    <row r="55" spans="1:15" ht="12.75" customHeight="1" x14ac:dyDescent="0.25">
      <c r="A55" s="198"/>
      <c r="B55" s="198"/>
      <c r="C55" s="198"/>
      <c r="D55" s="123"/>
      <c r="E55" s="123"/>
      <c r="F55" s="123"/>
      <c r="G55" s="44"/>
      <c r="J55" s="164">
        <f t="shared" si="0"/>
        <v>0</v>
      </c>
      <c r="K55" s="164">
        <f t="shared" si="1"/>
        <v>0.1713348992537273</v>
      </c>
      <c r="L55" s="164">
        <f t="shared" si="2"/>
        <v>0.3398001208984181</v>
      </c>
      <c r="M55" s="164">
        <f t="shared" si="3"/>
        <v>0.91453627370766633</v>
      </c>
      <c r="N55" s="1">
        <f t="shared" si="5"/>
        <v>30.200000000000074</v>
      </c>
      <c r="O55" s="164">
        <f t="shared" si="4"/>
        <v>23.112582781456872</v>
      </c>
    </row>
    <row r="56" spans="1:15" ht="12.75" customHeight="1" x14ac:dyDescent="0.25">
      <c r="A56" s="44"/>
      <c r="B56" s="44"/>
      <c r="C56" s="189"/>
      <c r="D56" s="35"/>
      <c r="E56" s="189"/>
      <c r="F56" s="35"/>
      <c r="G56" s="44"/>
      <c r="J56" s="164">
        <f t="shared" si="0"/>
        <v>0</v>
      </c>
      <c r="K56" s="164">
        <f t="shared" si="1"/>
        <v>0.17556831122562488</v>
      </c>
      <c r="L56" s="164">
        <f t="shared" si="2"/>
        <v>0.34596640757643754</v>
      </c>
      <c r="M56" s="164">
        <f t="shared" si="3"/>
        <v>0.92529625395042536</v>
      </c>
      <c r="N56" s="1">
        <f t="shared" si="5"/>
        <v>30.300000000000075</v>
      </c>
      <c r="O56" s="164">
        <f t="shared" si="4"/>
        <v>23.003300330032921</v>
      </c>
    </row>
    <row r="57" spans="1:15" ht="12.75" customHeight="1" x14ac:dyDescent="0.25">
      <c r="A57" s="196"/>
      <c r="B57" s="196"/>
      <c r="C57" s="196"/>
      <c r="D57" s="196"/>
      <c r="E57" s="196"/>
      <c r="F57" s="196"/>
      <c r="G57" s="44"/>
      <c r="H57" s="199"/>
      <c r="J57" s="164">
        <f t="shared" si="0"/>
        <v>0</v>
      </c>
      <c r="K57" s="164">
        <f t="shared" si="1"/>
        <v>0.17984098685595021</v>
      </c>
      <c r="L57" s="164">
        <f t="shared" si="2"/>
        <v>0.35216982342127107</v>
      </c>
      <c r="M57" s="164">
        <f t="shared" si="3"/>
        <v>0.93608570552815296</v>
      </c>
      <c r="N57" s="1">
        <f t="shared" si="5"/>
        <v>30.400000000000077</v>
      </c>
      <c r="O57" s="164">
        <f t="shared" si="4"/>
        <v>22.894736842105182</v>
      </c>
    </row>
    <row r="58" spans="1:15" ht="12.75" customHeight="1" x14ac:dyDescent="0.25">
      <c r="A58" s="196"/>
      <c r="B58" s="196"/>
      <c r="C58" s="30"/>
      <c r="D58" s="30"/>
      <c r="E58" s="30"/>
      <c r="F58" s="30"/>
      <c r="G58" s="44"/>
      <c r="H58" s="200"/>
      <c r="J58" s="164">
        <f t="shared" si="0"/>
        <v>0</v>
      </c>
      <c r="K58" s="164">
        <f t="shared" si="1"/>
        <v>0.1841525742566818</v>
      </c>
      <c r="L58" s="164">
        <f t="shared" si="2"/>
        <v>0.35841001502420555</v>
      </c>
      <c r="M58" s="164">
        <f t="shared" si="3"/>
        <v>0.94690427872990801</v>
      </c>
      <c r="N58" s="1">
        <f t="shared" si="5"/>
        <v>30.500000000000078</v>
      </c>
      <c r="O58" s="164">
        <f t="shared" si="4"/>
        <v>22.786885245901559</v>
      </c>
    </row>
    <row r="59" spans="1:15" ht="12.75" customHeight="1" x14ac:dyDescent="0.25">
      <c r="A59" s="58"/>
      <c r="B59" s="58"/>
      <c r="C59" s="183"/>
      <c r="D59" s="49"/>
      <c r="E59" s="49"/>
      <c r="F59" s="49"/>
      <c r="G59" s="44"/>
      <c r="H59" s="200"/>
      <c r="J59" s="164">
        <f t="shared" si="0"/>
        <v>0</v>
      </c>
      <c r="K59" s="164">
        <f t="shared" si="1"/>
        <v>0.18850272616303543</v>
      </c>
      <c r="L59" s="164">
        <f t="shared" si="2"/>
        <v>0.36468663359863918</v>
      </c>
      <c r="M59" s="164">
        <f t="shared" si="3"/>
        <v>0.95775162846373008</v>
      </c>
      <c r="N59" s="1">
        <f t="shared" si="5"/>
        <v>30.60000000000008</v>
      </c>
      <c r="O59" s="164">
        <f t="shared" si="4"/>
        <v>22.679738562091416</v>
      </c>
    </row>
    <row r="60" spans="1:15" ht="12.75" customHeight="1" x14ac:dyDescent="0.25">
      <c r="A60" s="58"/>
      <c r="B60" s="58"/>
      <c r="C60" s="183"/>
      <c r="D60" s="197"/>
      <c r="E60" s="185"/>
      <c r="F60" s="185"/>
      <c r="G60" s="44"/>
      <c r="H60" s="200"/>
      <c r="J60" s="164">
        <f t="shared" si="0"/>
        <v>0</v>
      </c>
      <c r="K60" s="164">
        <f t="shared" si="1"/>
        <v>0.19289109985818506</v>
      </c>
      <c r="L60" s="164">
        <f t="shared" si="2"/>
        <v>0.37099933490479997</v>
      </c>
      <c r="M60" s="164">
        <f t="shared" si="3"/>
        <v>0.968627414181359</v>
      </c>
      <c r="N60" s="1">
        <f t="shared" si="5"/>
        <v>30.700000000000081</v>
      </c>
      <c r="O60" s="164">
        <f t="shared" si="4"/>
        <v>22.573289902280045</v>
      </c>
    </row>
    <row r="61" spans="1:15" ht="12.75" customHeight="1" x14ac:dyDescent="0.25">
      <c r="A61" s="58"/>
      <c r="B61" s="58"/>
      <c r="C61" s="183"/>
      <c r="D61" s="49"/>
      <c r="E61" s="49"/>
      <c r="F61" s="49"/>
      <c r="G61" s="44"/>
      <c r="H61" s="200"/>
      <c r="J61" s="164">
        <f t="shared" si="0"/>
        <v>1.8761937282699094E-6</v>
      </c>
      <c r="K61" s="164">
        <f t="shared" si="1"/>
        <v>0.19731735709945467</v>
      </c>
      <c r="L61" s="164">
        <f t="shared" si="2"/>
        <v>0.37734777917593804</v>
      </c>
      <c r="M61" s="164">
        <f t="shared" si="3"/>
        <v>0.97953129980443288</v>
      </c>
      <c r="N61" s="1">
        <f t="shared" si="5"/>
        <v>30.800000000000082</v>
      </c>
      <c r="O61" s="164">
        <f t="shared" si="4"/>
        <v>22.467532467532379</v>
      </c>
    </row>
    <row r="62" spans="1:15" ht="12.75" customHeight="1" x14ac:dyDescent="0.25">
      <c r="A62" s="58"/>
      <c r="B62" s="58"/>
      <c r="C62" s="183"/>
      <c r="D62" s="197"/>
      <c r="E62" s="185"/>
      <c r="F62" s="185"/>
      <c r="G62" s="44"/>
      <c r="H62" s="200"/>
      <c r="J62" s="164">
        <f t="shared" si="0"/>
        <v>3.3796165386548159E-5</v>
      </c>
      <c r="K62" s="164">
        <f t="shared" si="1"/>
        <v>0.20178116404593857</v>
      </c>
      <c r="L62" s="164">
        <f t="shared" si="2"/>
        <v>0.38373163104594332</v>
      </c>
      <c r="M62" s="164">
        <f t="shared" si="3"/>
        <v>0.99046295365210635</v>
      </c>
      <c r="N62" s="1">
        <f t="shared" si="5"/>
        <v>30.900000000000084</v>
      </c>
      <c r="O62" s="164">
        <f t="shared" si="4"/>
        <v>22.362459546925479</v>
      </c>
    </row>
    <row r="63" spans="1:15" ht="12.75" customHeight="1" x14ac:dyDescent="0.25">
      <c r="A63" s="58"/>
      <c r="B63" s="58"/>
      <c r="C63" s="183"/>
      <c r="D63" s="49"/>
      <c r="E63" s="30"/>
      <c r="F63" s="30"/>
      <c r="G63" s="44"/>
      <c r="H63" s="200"/>
      <c r="J63" s="164">
        <f t="shared" si="0"/>
        <v>1.0496116436925867E-4</v>
      </c>
      <c r="K63" s="164">
        <f t="shared" si="1"/>
        <v>0.20628219118752689</v>
      </c>
      <c r="L63" s="164">
        <f t="shared" si="2"/>
        <v>0.39015055947837157</v>
      </c>
      <c r="M63" s="164">
        <f t="shared" si="3"/>
        <v>1.001422048370082</v>
      </c>
      <c r="N63" s="1">
        <f t="shared" si="5"/>
        <v>31.000000000000085</v>
      </c>
      <c r="O63" s="164">
        <f t="shared" si="4"/>
        <v>22.258064516128947</v>
      </c>
    </row>
    <row r="64" spans="1:15" ht="12.75" customHeight="1" x14ac:dyDescent="0.25">
      <c r="A64" s="58"/>
      <c r="B64" s="58"/>
      <c r="C64" s="183"/>
      <c r="D64" s="184"/>
      <c r="E64" s="185"/>
      <c r="F64" s="43"/>
      <c r="G64" s="44"/>
      <c r="H64" s="200"/>
      <c r="J64" s="164">
        <f t="shared" si="0"/>
        <v>2.1505236274983383E-4</v>
      </c>
      <c r="K64" s="164">
        <f t="shared" si="1"/>
        <v>0.21082011327529723</v>
      </c>
      <c r="L64" s="164">
        <f t="shared" si="2"/>
        <v>0.39660423769683434</v>
      </c>
      <c r="M64" s="164">
        <f t="shared" si="3"/>
        <v>1.0124082608610017</v>
      </c>
      <c r="N64" s="1">
        <f t="shared" si="5"/>
        <v>31.100000000000087</v>
      </c>
      <c r="O64" s="164">
        <f t="shared" si="4"/>
        <v>22.154340836012771</v>
      </c>
    </row>
    <row r="65" spans="1:15" ht="12.75" customHeight="1" x14ac:dyDescent="0.25">
      <c r="A65" s="44"/>
      <c r="B65" s="45"/>
      <c r="C65" s="189"/>
      <c r="D65" s="35"/>
      <c r="E65" s="189"/>
      <c r="F65" s="189"/>
      <c r="G65" s="44"/>
      <c r="H65" s="200"/>
      <c r="J65" s="164">
        <f t="shared" si="0"/>
        <v>3.6375514082535436E-4</v>
      </c>
      <c r="K65" s="164">
        <f t="shared" si="1"/>
        <v>0.21539460925324608</v>
      </c>
      <c r="L65" s="164">
        <f t="shared" si="2"/>
        <v>0.40309234311672915</v>
      </c>
      <c r="M65" s="164">
        <f t="shared" si="3"/>
        <v>1.02342127221618</v>
      </c>
      <c r="N65" s="1">
        <f t="shared" si="5"/>
        <v>31.200000000000088</v>
      </c>
      <c r="O65" s="164">
        <f t="shared" si="4"/>
        <v>22.051282051281959</v>
      </c>
    </row>
    <row r="66" spans="1:15" ht="12.75" customHeight="1" x14ac:dyDescent="0.25">
      <c r="A66" s="52"/>
      <c r="B66" s="44"/>
      <c r="C66" s="43"/>
      <c r="D66" s="30"/>
      <c r="E66" s="30"/>
      <c r="F66" s="30"/>
      <c r="G66" s="44"/>
      <c r="H66" s="200"/>
      <c r="J66" s="164">
        <f t="shared" si="0"/>
        <v>5.5075902019745802E-4</v>
      </c>
      <c r="K66" s="164">
        <f t="shared" si="1"/>
        <v>0.22000536219132946</v>
      </c>
      <c r="L66" s="164">
        <f t="shared" si="2"/>
        <v>0.40961455727827978</v>
      </c>
      <c r="M66" s="164">
        <f t="shared" si="3"/>
        <v>1.0344607676486486</v>
      </c>
      <c r="N66" s="1">
        <f t="shared" si="5"/>
        <v>31.30000000000009</v>
      </c>
      <c r="O66" s="164">
        <f t="shared" si="4"/>
        <v>21.948881789137289</v>
      </c>
    </row>
    <row r="67" spans="1:15" ht="12.75" customHeight="1" x14ac:dyDescent="0.25">
      <c r="A67" s="196"/>
      <c r="B67" s="196"/>
      <c r="C67" s="196"/>
      <c r="D67" s="43"/>
      <c r="E67" s="43"/>
      <c r="F67" s="43"/>
      <c r="G67" s="44"/>
      <c r="J67" s="164">
        <f t="shared" ref="J67:J130" si="7">IF(D$5&gt;0.2*($O67),(D$5-0.2*($O67))^2/(D$5+0.8*($O67)),0)</f>
        <v>7.7575759813286384E-4</v>
      </c>
      <c r="K67" s="164">
        <f t="shared" ref="K67:K130" si="8">IF(E$5&gt;0.2*($O67),(E$5-0.2*($O67))^2/(E$5+0.8*($O67)),0)</f>
        <v>0.2246520592197826</v>
      </c>
      <c r="L67" s="164">
        <f t="shared" ref="L67:L130" si="9">IF(F$5&gt;0.2*($O67),(F$5-0.2*($O67))^2/(F$5+0.8*($O67)),0)</f>
        <v>0.41617056578085432</v>
      </c>
      <c r="M67" s="164">
        <f t="shared" ref="M67:M130" si="10">IF(G$5&gt;0.2*($O67),(G$5-0.2*($O67))^2/(G$5+0.8*($O67)),0)</f>
        <v>1.0455264364274761</v>
      </c>
      <c r="N67" s="1">
        <f t="shared" si="5"/>
        <v>31.400000000000091</v>
      </c>
      <c r="O67" s="164">
        <f t="shared" ref="O67:O130" si="11">IF(N67&gt;0,1000/N67-10,1000)</f>
        <v>21.847133757961693</v>
      </c>
    </row>
    <row r="68" spans="1:15" ht="12.75" customHeight="1" x14ac:dyDescent="0.25">
      <c r="A68" s="196"/>
      <c r="B68" s="196"/>
      <c r="C68" s="196"/>
      <c r="D68" s="43"/>
      <c r="E68" s="43"/>
      <c r="F68" s="43"/>
      <c r="G68" s="44"/>
      <c r="J68" s="164">
        <f t="shared" si="7"/>
        <v>1.0384484831750863E-3</v>
      </c>
      <c r="K68" s="164">
        <f t="shared" si="8"/>
        <v>0.2293343914646902</v>
      </c>
      <c r="L68" s="164">
        <f t="shared" si="9"/>
        <v>0.42276005821853502</v>
      </c>
      <c r="M68" s="164">
        <f t="shared" si="10"/>
        <v>1.0566179718133419</v>
      </c>
      <c r="N68" s="1">
        <f t="shared" ref="N68:N131" si="12">N67+0.1</f>
        <v>31.500000000000092</v>
      </c>
      <c r="O68" s="164">
        <f t="shared" si="11"/>
        <v>21.746031746031655</v>
      </c>
    </row>
    <row r="69" spans="1:15" ht="12.75" customHeight="1" x14ac:dyDescent="0.25">
      <c r="A69" s="198"/>
      <c r="B69" s="198"/>
      <c r="C69" s="198"/>
      <c r="D69" s="123"/>
      <c r="E69" s="123"/>
      <c r="F69" s="123"/>
      <c r="G69" s="44"/>
      <c r="J69" s="164">
        <f t="shared" si="7"/>
        <v>1.3385332319796738E-3</v>
      </c>
      <c r="K69" s="164">
        <f t="shared" si="8"/>
        <v>0.23405205398478093</v>
      </c>
      <c r="L69" s="164">
        <f t="shared" si="9"/>
        <v>0.42938272811691147</v>
      </c>
      <c r="M69" s="164">
        <f t="shared" si="10"/>
        <v>1.0677350709953324</v>
      </c>
      <c r="N69" s="1">
        <f t="shared" si="12"/>
        <v>31.600000000000094</v>
      </c>
      <c r="O69" s="164">
        <f t="shared" si="11"/>
        <v>21.64556962025307</v>
      </c>
    </row>
    <row r="70" spans="1:15" ht="12.75" customHeight="1" x14ac:dyDescent="0.25">
      <c r="A70" s="44"/>
      <c r="B70" s="44"/>
      <c r="C70" s="189"/>
      <c r="D70" s="35"/>
      <c r="E70" s="189"/>
      <c r="F70" s="35"/>
      <c r="G70" s="44"/>
      <c r="J70" s="164">
        <f t="shared" si="7"/>
        <v>1.6757172873458491E-3</v>
      </c>
      <c r="K70" s="164">
        <f t="shared" si="8"/>
        <v>0.23880474570941745</v>
      </c>
      <c r="L70" s="164">
        <f t="shared" si="9"/>
        <v>0.43603827287106939</v>
      </c>
      <c r="M70" s="164">
        <f t="shared" si="10"/>
        <v>1.0788774350289314</v>
      </c>
      <c r="N70" s="1">
        <f t="shared" si="12"/>
        <v>31.700000000000095</v>
      </c>
      <c r="O70" s="164">
        <f t="shared" si="11"/>
        <v>21.545741324921043</v>
      </c>
    </row>
    <row r="71" spans="1:15" ht="12.75" customHeight="1" x14ac:dyDescent="0.25">
      <c r="A71" s="196"/>
      <c r="B71" s="196"/>
      <c r="C71" s="196"/>
      <c r="D71" s="196"/>
      <c r="E71" s="196"/>
      <c r="F71" s="196"/>
      <c r="G71" s="44"/>
      <c r="J71" s="164">
        <f t="shared" si="7"/>
        <v>2.0497099174183763E-3</v>
      </c>
      <c r="K71" s="164">
        <f t="shared" si="8"/>
        <v>0.24359216937775707</v>
      </c>
      <c r="L71" s="164">
        <f t="shared" si="9"/>
        <v>0.44272639368475081</v>
      </c>
      <c r="M71" s="164">
        <f t="shared" si="10"/>
        <v>1.0900447687751849</v>
      </c>
      <c r="N71" s="1">
        <f t="shared" si="12"/>
        <v>31.800000000000097</v>
      </c>
      <c r="O71" s="164">
        <f t="shared" si="11"/>
        <v>21.446540880503051</v>
      </c>
    </row>
    <row r="72" spans="1:15" ht="12.75" customHeight="1" x14ac:dyDescent="0.25">
      <c r="A72" s="196"/>
      <c r="B72" s="196"/>
      <c r="C72" s="30"/>
      <c r="D72" s="30"/>
      <c r="E72" s="30"/>
      <c r="F72" s="30"/>
      <c r="G72" s="44"/>
      <c r="J72" s="164">
        <f t="shared" si="7"/>
        <v>2.4602241560339046E-3</v>
      </c>
      <c r="K72" s="164">
        <f t="shared" si="8"/>
        <v>0.24841403147905733</v>
      </c>
      <c r="L72" s="164">
        <f t="shared" si="9"/>
        <v>0.44944679551065858</v>
      </c>
      <c r="M72" s="164">
        <f t="shared" si="10"/>
        <v>1.1012367808410088</v>
      </c>
      <c r="N72" s="1">
        <f t="shared" si="12"/>
        <v>31.900000000000098</v>
      </c>
      <c r="O72" s="164">
        <f t="shared" si="11"/>
        <v>21.347962382445044</v>
      </c>
    </row>
    <row r="73" spans="1:15" ht="12.75" customHeight="1" x14ac:dyDescent="0.25">
      <c r="A73" s="58"/>
      <c r="B73" s="58"/>
      <c r="C73" s="183"/>
      <c r="D73" s="49"/>
      <c r="E73" s="49"/>
      <c r="F73" s="49"/>
      <c r="G73" s="44"/>
      <c r="J73" s="164">
        <f t="shared" si="7"/>
        <v>2.9069767441864906E-3</v>
      </c>
      <c r="K73" s="164">
        <f t="shared" si="8"/>
        <v>0.25327004219409749</v>
      </c>
      <c r="L73" s="164">
        <f t="shared" si="9"/>
        <v>0.45619918699187634</v>
      </c>
      <c r="M73" s="164">
        <f t="shared" si="10"/>
        <v>1.1124531835206097</v>
      </c>
      <c r="N73" s="1">
        <f t="shared" si="12"/>
        <v>32.000000000000099</v>
      </c>
      <c r="O73" s="164">
        <f t="shared" si="11"/>
        <v>21.249999999999904</v>
      </c>
    </row>
    <row r="74" spans="1:15" ht="12.75" customHeight="1" x14ac:dyDescent="0.25">
      <c r="A74" s="58"/>
      <c r="B74" s="58"/>
      <c r="C74" s="183"/>
      <c r="D74" s="197"/>
      <c r="E74" s="185"/>
      <c r="F74" s="185"/>
      <c r="G74" s="44"/>
      <c r="J74" s="164">
        <f t="shared" si="7"/>
        <v>3.3896880725886929E-3</v>
      </c>
      <c r="K74" s="164">
        <f t="shared" si="8"/>
        <v>0.25815991533770172</v>
      </c>
      <c r="L74" s="164">
        <f t="shared" si="9"/>
        <v>0.4629832804043913</v>
      </c>
      <c r="M74" s="164">
        <f t="shared" si="10"/>
        <v>1.1236936927380141</v>
      </c>
      <c r="N74" s="1">
        <f t="shared" si="12"/>
        <v>32.100000000000101</v>
      </c>
      <c r="O74" s="164">
        <f t="shared" si="11"/>
        <v>21.152647975077784</v>
      </c>
    </row>
    <row r="75" spans="1:15" ht="12.75" customHeight="1" x14ac:dyDescent="0.25">
      <c r="A75" s="58"/>
      <c r="B75" s="58"/>
      <c r="C75" s="183"/>
      <c r="D75" s="49"/>
      <c r="E75" s="49"/>
      <c r="F75" s="49"/>
      <c r="G75" s="44"/>
      <c r="J75" s="164">
        <f t="shared" si="7"/>
        <v>3.9080821253031674E-3</v>
      </c>
      <c r="K75" s="164">
        <f t="shared" si="8"/>
        <v>0.26308336830232448</v>
      </c>
      <c r="L75" s="164">
        <f t="shared" si="9"/>
        <v>0.46979879160067817</v>
      </c>
      <c r="M75" s="164">
        <f t="shared" si="10"/>
        <v>1.1349580279906522</v>
      </c>
      <c r="N75" s="1">
        <f t="shared" si="12"/>
        <v>32.200000000000102</v>
      </c>
      <c r="O75" s="164">
        <f t="shared" si="11"/>
        <v>21.055900621117914</v>
      </c>
    </row>
    <row r="76" spans="1:15" ht="12.75" customHeight="1" x14ac:dyDescent="0.25">
      <c r="A76" s="58"/>
      <c r="B76" s="58"/>
      <c r="C76" s="183"/>
      <c r="D76" s="197"/>
      <c r="E76" s="185"/>
      <c r="F76" s="185"/>
      <c r="G76" s="44"/>
      <c r="J76" s="164">
        <f t="shared" si="7"/>
        <v>4.4618864244229933E-3</v>
      </c>
      <c r="K76" s="164">
        <f t="shared" si="8"/>
        <v>0.2680401220026925</v>
      </c>
      <c r="L76" s="164">
        <f t="shared" si="9"/>
        <v>0.47664543995434083</v>
      </c>
      <c r="M76" s="164">
        <f t="shared" si="10"/>
        <v>1.1462459122940039</v>
      </c>
      <c r="N76" s="1">
        <f t="shared" si="12"/>
        <v>32.300000000000104</v>
      </c>
      <c r="O76" s="164">
        <f t="shared" si="11"/>
        <v>20.959752321981323</v>
      </c>
    </row>
    <row r="77" spans="1:15" ht="12.75" customHeight="1" x14ac:dyDescent="0.25">
      <c r="A77" s="58"/>
      <c r="B77" s="58"/>
      <c r="C77" s="183"/>
      <c r="D77" s="49"/>
      <c r="E77" s="30"/>
      <c r="F77" s="30"/>
      <c r="G77" s="44"/>
      <c r="J77" s="164">
        <f t="shared" si="7"/>
        <v>5.0508319757767706E-3</v>
      </c>
      <c r="K77" s="164">
        <f t="shared" si="8"/>
        <v>0.27302990082146494</v>
      </c>
      <c r="L77" s="164">
        <f t="shared" si="9"/>
        <v>0.48352294830577031</v>
      </c>
      <c r="M77" s="164">
        <f t="shared" si="10"/>
        <v>1.1575570721272601</v>
      </c>
      <c r="N77" s="1">
        <f t="shared" si="12"/>
        <v>32.400000000000105</v>
      </c>
      <c r="O77" s="164">
        <f t="shared" si="11"/>
        <v>20.864197530864097</v>
      </c>
    </row>
    <row r="78" spans="1:15" ht="12.75" customHeight="1" x14ac:dyDescent="0.25">
      <c r="A78" s="58"/>
      <c r="B78" s="58"/>
      <c r="C78" s="183"/>
      <c r="D78" s="184"/>
      <c r="E78" s="185"/>
      <c r="F78" s="43"/>
      <c r="G78" s="44"/>
      <c r="J78" s="164">
        <f t="shared" si="7"/>
        <v>5.6746532156375026E-3</v>
      </c>
      <c r="K78" s="164">
        <f t="shared" si="8"/>
        <v>0.27805243255590217</v>
      </c>
      <c r="L78" s="164">
        <f t="shared" si="9"/>
        <v>0.49043104290881379</v>
      </c>
      <c r="M78" s="164">
        <f t="shared" si="10"/>
        <v>1.1688912373799951</v>
      </c>
      <c r="N78" s="1">
        <f t="shared" si="12"/>
        <v>32.500000000000107</v>
      </c>
      <c r="O78" s="164">
        <f t="shared" si="11"/>
        <v>20.769230769230667</v>
      </c>
    </row>
    <row r="79" spans="1:15" x14ac:dyDescent="0.25">
      <c r="A79" s="44"/>
      <c r="B79" s="45"/>
      <c r="C79" s="189"/>
      <c r="D79" s="35"/>
      <c r="E79" s="189"/>
      <c r="F79" s="189"/>
      <c r="G79" s="44"/>
      <c r="J79" s="164">
        <f t="shared" si="7"/>
        <v>6.3330879584128112E-3</v>
      </c>
      <c r="K79" s="164">
        <f t="shared" si="8"/>
        <v>0.28310744836551177</v>
      </c>
      <c r="L79" s="164">
        <f t="shared" si="9"/>
        <v>0.49736945337841915</v>
      </c>
      <c r="M79" s="164">
        <f t="shared" si="10"/>
        <v>1.1802481412998118</v>
      </c>
      <c r="N79" s="1">
        <f t="shared" si="12"/>
        <v>32.600000000000108</v>
      </c>
      <c r="O79" s="164">
        <f t="shared" si="11"/>
        <v>20.674846625766769</v>
      </c>
    </row>
    <row r="80" spans="1:15" ht="12.75" customHeight="1" x14ac:dyDescent="0.25">
      <c r="A80" s="52"/>
      <c r="B80" s="44"/>
      <c r="C80" s="43"/>
      <c r="D80" s="30"/>
      <c r="E80" s="30"/>
      <c r="F80" s="30"/>
      <c r="G80" s="44"/>
      <c r="J80" s="164">
        <f t="shared" si="7"/>
        <v>7.0258773452961977E-3</v>
      </c>
      <c r="K80" s="164">
        <f t="shared" si="8"/>
        <v>0.2881946827206584</v>
      </c>
      <c r="L80" s="164">
        <f t="shared" si="9"/>
        <v>0.5043379126392431</v>
      </c>
      <c r="M80" s="164">
        <f t="shared" si="10"/>
        <v>1.1916275204409561</v>
      </c>
      <c r="N80" s="1">
        <f t="shared" si="12"/>
        <v>32.700000000000109</v>
      </c>
      <c r="O80" s="164">
        <f t="shared" si="11"/>
        <v>20.581039755351579</v>
      </c>
    </row>
    <row r="81" spans="1:15" ht="12.75" customHeight="1" x14ac:dyDescent="0.25">
      <c r="A81" s="196"/>
      <c r="B81" s="196"/>
      <c r="C81" s="196"/>
      <c r="D81" s="43"/>
      <c r="E81" s="43"/>
      <c r="F81" s="43"/>
      <c r="G81" s="44"/>
      <c r="J81" s="164">
        <f t="shared" si="7"/>
        <v>7.7527657938584026E-3</v>
      </c>
      <c r="K81" s="164">
        <f t="shared" si="8"/>
        <v>0.29331387335211195</v>
      </c>
      <c r="L81" s="164">
        <f t="shared" si="9"/>
        <v>0.51133615687519973</v>
      </c>
      <c r="M81" s="164">
        <f t="shared" si="10"/>
        <v>1.2030291146138656</v>
      </c>
      <c r="N81" s="1">
        <f t="shared" si="12"/>
        <v>32.800000000000111</v>
      </c>
      <c r="O81" s="164">
        <f t="shared" si="11"/>
        <v>20.487804878048678</v>
      </c>
    </row>
    <row r="82" spans="1:15" ht="12.75" customHeight="1" x14ac:dyDescent="0.25">
      <c r="A82" s="196"/>
      <c r="B82" s="196"/>
      <c r="C82" s="196"/>
      <c r="D82" s="43"/>
      <c r="E82" s="43"/>
      <c r="F82" s="43"/>
      <c r="G82" s="44"/>
      <c r="J82" s="164">
        <f t="shared" si="7"/>
        <v>8.5135009485590475E-3</v>
      </c>
      <c r="K82" s="164">
        <f t="shared" si="8"/>
        <v>0.29846476120151672</v>
      </c>
      <c r="L82" s="164">
        <f t="shared" si="9"/>
        <v>0.5183639254799276</v>
      </c>
      <c r="M82" s="164">
        <f t="shared" si="10"/>
        <v>1.2144526668356419</v>
      </c>
      <c r="N82" s="1">
        <f t="shared" si="12"/>
        <v>32.900000000000112</v>
      </c>
      <c r="O82" s="164">
        <f t="shared" si="11"/>
        <v>20.395136778115397</v>
      </c>
    </row>
    <row r="83" spans="1:15" ht="12.75" customHeight="1" x14ac:dyDescent="0.25">
      <c r="A83" s="198"/>
      <c r="B83" s="198"/>
      <c r="C83" s="198"/>
      <c r="D83" s="123"/>
      <c r="E83" s="123"/>
      <c r="F83" s="123"/>
      <c r="G83" s="44"/>
      <c r="J83" s="164">
        <f t="shared" si="7"/>
        <v>9.3078336321588614E-3</v>
      </c>
      <c r="K83" s="164">
        <f t="shared" si="8"/>
        <v>0.30364709037275994</v>
      </c>
      <c r="L83" s="164">
        <f t="shared" si="9"/>
        <v>0.52542096100815749</v>
      </c>
      <c r="M83" s="164">
        <f t="shared" si="10"/>
        <v>1.2258979232814191</v>
      </c>
      <c r="N83" s="1">
        <f t="shared" si="12"/>
        <v>33.000000000000114</v>
      </c>
      <c r="O83" s="164">
        <f t="shared" si="11"/>
        <v>20.303030303030198</v>
      </c>
    </row>
    <row r="84" spans="1:15" ht="12.75" customHeight="1" x14ac:dyDescent="0.25">
      <c r="A84" s="44"/>
      <c r="B84" s="44"/>
      <c r="C84" s="189"/>
      <c r="D84" s="35"/>
      <c r="E84" s="189"/>
      <c r="F84" s="35"/>
      <c r="G84" s="44"/>
      <c r="J84" s="164">
        <f t="shared" si="7"/>
        <v>1.0135517798013942E-2</v>
      </c>
      <c r="K84" s="164">
        <f t="shared" si="8"/>
        <v>0.30886060808422416</v>
      </c>
      <c r="L84" s="164">
        <f t="shared" si="9"/>
        <v>0.532507009127964</v>
      </c>
      <c r="M84" s="164">
        <f t="shared" si="10"/>
        <v>1.237364633236621</v>
      </c>
      <c r="N84" s="1">
        <f t="shared" si="12"/>
        <v>33.100000000000115</v>
      </c>
      <c r="O84" s="164">
        <f t="shared" si="11"/>
        <v>20.21148036253766</v>
      </c>
    </row>
    <row r="85" spans="1:15" ht="12.75" customHeight="1" x14ac:dyDescent="0.25">
      <c r="A85" s="196"/>
      <c r="B85" s="196"/>
      <c r="C85" s="196"/>
      <c r="D85" s="196"/>
      <c r="E85" s="196"/>
      <c r="F85" s="196"/>
      <c r="G85" s="44"/>
      <c r="H85" s="201"/>
      <c r="J85" s="164">
        <f t="shared" si="7"/>
        <v>1.0996310483232567E-2</v>
      </c>
      <c r="K85" s="164">
        <f t="shared" si="8"/>
        <v>0.31410506462189947</v>
      </c>
      <c r="L85" s="164">
        <f t="shared" si="9"/>
        <v>0.53962181857387648</v>
      </c>
      <c r="M85" s="164">
        <f t="shared" si="10"/>
        <v>1.2488525490500733</v>
      </c>
      <c r="N85" s="1">
        <f t="shared" si="12"/>
        <v>33.200000000000117</v>
      </c>
      <c r="O85" s="164">
        <f t="shared" si="11"/>
        <v>20.120481927710738</v>
      </c>
    </row>
    <row r="86" spans="1:15" ht="12.75" customHeight="1" x14ac:dyDescent="0.25">
      <c r="A86" s="196"/>
      <c r="B86" s="196"/>
      <c r="C86" s="30"/>
      <c r="D86" s="30"/>
      <c r="E86" s="30"/>
      <c r="F86" s="30"/>
      <c r="G86" s="44"/>
      <c r="H86" s="200"/>
      <c r="J86" s="164">
        <f t="shared" si="7"/>
        <v>1.1889971762677472E-2</v>
      </c>
      <c r="K86" s="164">
        <f t="shared" si="8"/>
        <v>0.31938021329334337</v>
      </c>
      <c r="L86" s="164">
        <f t="shared" si="9"/>
        <v>0.54676514110083851</v>
      </c>
      <c r="M86" s="164">
        <f t="shared" si="10"/>
        <v>1.2603614260879659</v>
      </c>
      <c r="N86" s="1">
        <f t="shared" si="12"/>
        <v>33.300000000000118</v>
      </c>
      <c r="O86" s="164">
        <f t="shared" si="11"/>
        <v>20.030030030029923</v>
      </c>
    </row>
    <row r="87" spans="1:15" ht="12.75" customHeight="1" x14ac:dyDescent="0.25">
      <c r="A87" s="58"/>
      <c r="B87" s="58"/>
      <c r="C87" s="183"/>
      <c r="D87" s="49"/>
      <c r="E87" s="49"/>
      <c r="F87" s="49"/>
      <c r="G87" s="44"/>
      <c r="H87" s="200"/>
      <c r="J87" s="164">
        <f t="shared" si="7"/>
        <v>1.2816264703795106E-2</v>
      </c>
      <c r="K87" s="164">
        <f t="shared" si="8"/>
        <v>0.32468581038246647</v>
      </c>
      <c r="L87" s="164">
        <f t="shared" si="9"/>
        <v>0.55393673143899147</v>
      </c>
      <c r="M87" s="164">
        <f t="shared" si="10"/>
        <v>1.2718910226886402</v>
      </c>
      <c r="N87" s="1">
        <f t="shared" si="12"/>
        <v>33.400000000000119</v>
      </c>
      <c r="O87" s="164">
        <f t="shared" si="11"/>
        <v>19.940119760478936</v>
      </c>
    </row>
    <row r="88" spans="1:15" ht="20.25" customHeight="1" x14ac:dyDescent="0.25">
      <c r="A88" s="58"/>
      <c r="B88" s="58"/>
      <c r="C88" s="183"/>
      <c r="D88" s="197"/>
      <c r="E88" s="185"/>
      <c r="F88" s="185"/>
      <c r="G88" s="44"/>
      <c r="H88" s="200"/>
      <c r="J88" s="164">
        <f t="shared" si="7"/>
        <v>1.3774955322254812E-2</v>
      </c>
      <c r="K88" s="164">
        <f t="shared" si="8"/>
        <v>0.33002161510512745</v>
      </c>
      <c r="L88" s="164">
        <f t="shared" si="9"/>
        <v>0.56113634724926964</v>
      </c>
      <c r="M88" s="164">
        <f t="shared" si="10"/>
        <v>1.2834411001181874</v>
      </c>
      <c r="N88" s="1">
        <f t="shared" si="12"/>
        <v>33.500000000000121</v>
      </c>
      <c r="O88" s="164">
        <f t="shared" si="11"/>
        <v>19.850746268656607</v>
      </c>
    </row>
    <row r="89" spans="1:15" ht="12.75" customHeight="1" x14ac:dyDescent="0.25">
      <c r="A89" s="58"/>
      <c r="B89" s="58"/>
      <c r="C89" s="183"/>
      <c r="D89" s="49"/>
      <c r="E89" s="49"/>
      <c r="F89" s="49"/>
      <c r="G89" s="44"/>
      <c r="H89" s="1"/>
      <c r="J89" s="164">
        <f t="shared" si="7"/>
        <v>1.4765812538381173E-2</v>
      </c>
      <c r="K89" s="164">
        <f t="shared" si="8"/>
        <v>0.33538738956552178</v>
      </c>
      <c r="L89" s="164">
        <f t="shared" si="9"/>
        <v>0.56836374907978715</v>
      </c>
      <c r="M89" s="164">
        <f t="shared" si="10"/>
        <v>1.2950114225268368</v>
      </c>
      <c r="N89" s="1">
        <f t="shared" si="12"/>
        <v>33.600000000000122</v>
      </c>
      <c r="O89" s="164">
        <f t="shared" si="11"/>
        <v>19.761904761904653</v>
      </c>
    </row>
    <row r="90" spans="1:15" ht="12.75" customHeight="1" x14ac:dyDescent="0.25">
      <c r="A90" s="58"/>
      <c r="B90" s="58"/>
      <c r="C90" s="183"/>
      <c r="D90" s="197"/>
      <c r="E90" s="185"/>
      <c r="F90" s="185"/>
      <c r="G90" s="44"/>
      <c r="H90" s="1"/>
      <c r="J90" s="164">
        <f t="shared" si="7"/>
        <v>1.5788608134363214E-2</v>
      </c>
      <c r="K90" s="164">
        <f t="shared" si="8"/>
        <v>0.34078289871334805</v>
      </c>
      <c r="L90" s="164">
        <f t="shared" si="9"/>
        <v>0.57561870032300333</v>
      </c>
      <c r="M90" s="164">
        <f t="shared" si="10"/>
        <v>1.3066017569061272</v>
      </c>
      <c r="N90" s="1">
        <f t="shared" si="12"/>
        <v>33.700000000000124</v>
      </c>
      <c r="O90" s="164">
        <f t="shared" si="11"/>
        <v>19.673590504450928</v>
      </c>
    </row>
    <row r="91" spans="1:15" ht="16.5" customHeight="1" x14ac:dyDescent="0.25">
      <c r="A91" s="58"/>
      <c r="B91" s="58"/>
      <c r="C91" s="183"/>
      <c r="D91" s="49"/>
      <c r="E91" s="30"/>
      <c r="F91" s="30"/>
      <c r="G91" s="44"/>
      <c r="H91" s="1"/>
      <c r="J91" s="164">
        <f t="shared" si="7"/>
        <v>1.6843116712223556E-2</v>
      </c>
      <c r="K91" s="164">
        <f t="shared" si="8"/>
        <v>0.34620791030173137</v>
      </c>
      <c r="L91" s="164">
        <f t="shared" si="9"/>
        <v>0.58290096717364581</v>
      </c>
      <c r="M91" s="164">
        <f t="shared" si="10"/>
        <v>1.3182118730468289</v>
      </c>
      <c r="N91" s="1">
        <f t="shared" si="12"/>
        <v>33.800000000000125</v>
      </c>
      <c r="O91" s="164">
        <f t="shared" si="11"/>
        <v>19.585798816567937</v>
      </c>
    </row>
    <row r="92" spans="1:15" ht="17.25" customHeight="1" x14ac:dyDescent="0.25">
      <c r="A92" s="58"/>
      <c r="B92" s="58"/>
      <c r="C92" s="183"/>
      <c r="D92" s="184"/>
      <c r="E92" s="185"/>
      <c r="F92" s="43"/>
      <c r="G92" s="44"/>
      <c r="H92" s="1"/>
      <c r="J92" s="164">
        <f t="shared" si="7"/>
        <v>1.7929115652533145E-2</v>
      </c>
      <c r="K92" s="164">
        <f t="shared" si="8"/>
        <v>0.3516621948458955</v>
      </c>
      <c r="L92" s="164">
        <f t="shared" si="9"/>
        <v>0.59021031858738071</v>
      </c>
      <c r="M92" s="164">
        <f t="shared" si="10"/>
        <v>1.3298415434976212</v>
      </c>
      <c r="N92" s="1">
        <f t="shared" si="12"/>
        <v>33.900000000000126</v>
      </c>
      <c r="O92" s="164">
        <f t="shared" si="11"/>
        <v>19.498525073746201</v>
      </c>
    </row>
    <row r="93" spans="1:15" ht="12.75" customHeight="1" x14ac:dyDescent="0.25">
      <c r="A93" s="44"/>
      <c r="B93" s="45"/>
      <c r="C93" s="189"/>
      <c r="D93" s="35"/>
      <c r="E93" s="189"/>
      <c r="F93" s="189"/>
      <c r="G93" s="44"/>
      <c r="H93" s="1"/>
      <c r="J93" s="164">
        <f t="shared" si="7"/>
        <v>1.9046385073854786E-2</v>
      </c>
      <c r="K93" s="164">
        <f t="shared" si="8"/>
        <v>0.3571455255825608</v>
      </c>
      <c r="L93" s="164">
        <f t="shared" si="9"/>
        <v>0.59754652624021043</v>
      </c>
      <c r="M93" s="164">
        <f t="shared" si="10"/>
        <v>1.3414905435244893</v>
      </c>
      <c r="N93" s="1">
        <f t="shared" si="12"/>
        <v>34.000000000000128</v>
      </c>
      <c r="O93" s="164">
        <f t="shared" si="11"/>
        <v>19.411764705882241</v>
      </c>
    </row>
    <row r="94" spans="1:15" x14ac:dyDescent="0.25">
      <c r="A94" s="52"/>
      <c r="B94" s="44"/>
      <c r="C94" s="43"/>
      <c r="D94" s="30"/>
      <c r="E94" s="30"/>
      <c r="F94" s="30"/>
      <c r="G94" s="44"/>
      <c r="H94" s="1"/>
      <c r="J94" s="164">
        <f t="shared" si="7"/>
        <v>2.0194707792901716E-2</v>
      </c>
      <c r="K94" s="164">
        <f t="shared" si="8"/>
        <v>0.36265767843005936</v>
      </c>
      <c r="L94" s="164">
        <f t="shared" si="9"/>
        <v>0.60490936448858657</v>
      </c>
      <c r="M94" s="164">
        <f t="shared" si="10"/>
        <v>1.3531586510708418</v>
      </c>
      <c r="N94" s="1">
        <f t="shared" si="12"/>
        <v>34.100000000000129</v>
      </c>
      <c r="O94" s="164">
        <f t="shared" si="11"/>
        <v>19.325513196480827</v>
      </c>
    </row>
    <row r="95" spans="1:15" x14ac:dyDescent="0.25">
      <c r="A95" s="196"/>
      <c r="B95" s="196"/>
      <c r="C95" s="196"/>
      <c r="D95" s="43"/>
      <c r="E95" s="43"/>
      <c r="F95" s="43"/>
      <c r="G95" s="44"/>
      <c r="H95" s="1"/>
      <c r="J95" s="164">
        <f t="shared" si="7"/>
        <v>2.1373869285395929E-2</v>
      </c>
      <c r="K95" s="164">
        <f t="shared" si="8"/>
        <v>0.36819843194914792</v>
      </c>
      <c r="L95" s="164">
        <f t="shared" si="9"/>
        <v>0.61229861033022337</v>
      </c>
      <c r="M95" s="164">
        <f t="shared" si="10"/>
        <v>1.3648456467183285</v>
      </c>
      <c r="N95" s="1">
        <f t="shared" si="12"/>
        <v>34.200000000000131</v>
      </c>
      <c r="O95" s="164">
        <f t="shared" si="11"/>
        <v>19.239766081871235</v>
      </c>
    </row>
    <row r="96" spans="1:15" x14ac:dyDescent="0.25">
      <c r="A96" s="196"/>
      <c r="B96" s="196"/>
      <c r="C96" s="196"/>
      <c r="D96" s="43"/>
      <c r="E96" s="43"/>
      <c r="F96" s="43"/>
      <c r="G96" s="44"/>
      <c r="H96" s="1"/>
      <c r="J96" s="164">
        <f t="shared" si="7"/>
        <v>2.2583657647612058E-2</v>
      </c>
      <c r="K96" s="164">
        <f t="shared" si="8"/>
        <v>0.37376756730450794</v>
      </c>
      <c r="L96" s="164">
        <f t="shared" si="9"/>
        <v>0.61971404336559544</v>
      </c>
      <c r="M96" s="164">
        <f t="shared" si="10"/>
        <v>1.3765513136483389</v>
      </c>
      <c r="N96" s="1">
        <f t="shared" si="12"/>
        <v>34.300000000000132</v>
      </c>
      <c r="O96" s="164">
        <f t="shared" si="11"/>
        <v>19.154518950437204</v>
      </c>
    </row>
    <row r="97" spans="1:15" ht="12.75" customHeight="1" x14ac:dyDescent="0.25">
      <c r="A97" s="198"/>
      <c r="B97" s="198"/>
      <c r="C97" s="198"/>
      <c r="D97" s="123"/>
      <c r="E97" s="123"/>
      <c r="F97" s="123"/>
      <c r="G97" s="44"/>
      <c r="H97" s="19"/>
      <c r="J97" s="164">
        <f t="shared" si="7"/>
        <v>2.3823863558592874E-2</v>
      </c>
      <c r="K97" s="164">
        <f t="shared" si="8"/>
        <v>0.37936486822691473</v>
      </c>
      <c r="L97" s="164">
        <f t="shared" si="9"/>
        <v>0.62715544576010662</v>
      </c>
      <c r="M97" s="164">
        <f t="shared" si="10"/>
        <v>1.3882754376041739</v>
      </c>
      <c r="N97" s="1">
        <f t="shared" si="12"/>
        <v>34.400000000000134</v>
      </c>
      <c r="O97" s="164">
        <f t="shared" si="11"/>
        <v>19.069767441860353</v>
      </c>
    </row>
    <row r="98" spans="1:15" ht="12.75" customHeight="1" x14ac:dyDescent="0.25">
      <c r="A98" s="44"/>
      <c r="B98" s="44"/>
      <c r="C98" s="189"/>
      <c r="D98" s="35"/>
      <c r="E98" s="189"/>
      <c r="F98" s="35"/>
      <c r="G98" s="44"/>
      <c r="H98" s="19"/>
      <c r="J98" s="164">
        <f t="shared" si="7"/>
        <v>2.5094280243023362E-2</v>
      </c>
      <c r="K98" s="164">
        <f t="shared" si="8"/>
        <v>0.3849901209760685</v>
      </c>
      <c r="L98" s="164">
        <f t="shared" si="9"/>
        <v>0.63462260220691957</v>
      </c>
      <c r="M98" s="164">
        <f t="shared" si="10"/>
        <v>1.4000178068538816</v>
      </c>
      <c r="N98" s="1">
        <f t="shared" si="12"/>
        <v>34.500000000000135</v>
      </c>
      <c r="O98" s="164">
        <f t="shared" si="11"/>
        <v>18.985507246376699</v>
      </c>
    </row>
    <row r="99" spans="1:15" s="202" customFormat="1" ht="17.25" customHeight="1" x14ac:dyDescent="0.25">
      <c r="A99" s="44"/>
      <c r="B99" s="44"/>
      <c r="C99" s="189"/>
      <c r="D99" s="35"/>
      <c r="E99" s="189"/>
      <c r="F99" s="35"/>
      <c r="G99" s="44"/>
      <c r="H99" s="19"/>
      <c r="I99" s="1"/>
      <c r="J99" s="164">
        <f t="shared" si="7"/>
        <v>2.6394703434748756E-2</v>
      </c>
      <c r="K99" s="164">
        <f t="shared" si="8"/>
        <v>0.39064311430406562</v>
      </c>
      <c r="L99" s="164">
        <f t="shared" si="9"/>
        <v>0.64211529989042659</v>
      </c>
      <c r="M99" s="164">
        <f t="shared" si="10"/>
        <v>1.4117782121537263</v>
      </c>
      <c r="N99" s="1">
        <f t="shared" si="12"/>
        <v>34.600000000000136</v>
      </c>
      <c r="O99" s="164">
        <f t="shared" si="11"/>
        <v>18.901734104046128</v>
      </c>
    </row>
    <row r="100" spans="1:15" s="19" customFormat="1" x14ac:dyDescent="0.25">
      <c r="A100" s="44"/>
      <c r="B100" s="44"/>
      <c r="C100" s="189"/>
      <c r="D100" s="35"/>
      <c r="E100" s="189"/>
      <c r="F100" s="35"/>
      <c r="G100" s="44"/>
      <c r="H100" s="200"/>
      <c r="I100" s="202"/>
      <c r="J100" s="164">
        <f t="shared" si="7"/>
        <v>2.7724931340924856E-2</v>
      </c>
      <c r="K100" s="164">
        <f t="shared" si="8"/>
        <v>0.39632363941950394</v>
      </c>
      <c r="L100" s="164">
        <f t="shared" si="9"/>
        <v>0.64963332845035293</v>
      </c>
      <c r="M100" s="164">
        <f t="shared" si="10"/>
        <v>1.4235564467122983</v>
      </c>
      <c r="N100" s="1">
        <f t="shared" si="12"/>
        <v>34.700000000000138</v>
      </c>
      <c r="O100" s="164">
        <f t="shared" si="11"/>
        <v>18.818443804034466</v>
      </c>
    </row>
    <row r="101" spans="1:15" s="19" customFormat="1" x14ac:dyDescent="0.25">
      <c r="A101" s="44"/>
      <c r="B101" s="44"/>
      <c r="C101" s="189"/>
      <c r="D101" s="35"/>
      <c r="E101" s="189"/>
      <c r="F101" s="35"/>
      <c r="G101" s="44"/>
      <c r="H101" s="200"/>
      <c r="I101" s="1"/>
      <c r="J101" s="164">
        <f t="shared" si="7"/>
        <v>2.9084764606787248E-2</v>
      </c>
      <c r="K101" s="164">
        <f t="shared" si="8"/>
        <v>0.40203148995220706</v>
      </c>
      <c r="L101" s="164">
        <f t="shared" si="9"/>
        <v>0.6571764799464811</v>
      </c>
      <c r="M101" s="164">
        <f t="shared" si="10"/>
        <v>1.4353523061552393</v>
      </c>
      <c r="N101" s="1">
        <f t="shared" si="12"/>
        <v>34.800000000000139</v>
      </c>
      <c r="O101" s="164">
        <f t="shared" si="11"/>
        <v>18.735632183907931</v>
      </c>
    </row>
    <row r="102" spans="1:15" s="19" customFormat="1" x14ac:dyDescent="0.25">
      <c r="A102" s="44"/>
      <c r="B102" s="44"/>
      <c r="C102" s="189"/>
      <c r="D102" s="35"/>
      <c r="E102" s="189"/>
      <c r="F102" s="35"/>
      <c r="G102" s="44"/>
      <c r="H102" s="200"/>
      <c r="I102" s="1"/>
      <c r="J102" s="164">
        <f t="shared" si="7"/>
        <v>3.0474006281027411E-2</v>
      </c>
      <c r="K102" s="164">
        <f t="shared" si="8"/>
        <v>0.40776646191855492</v>
      </c>
      <c r="L102" s="164">
        <f t="shared" si="9"/>
        <v>0.66474454882397993</v>
      </c>
      <c r="M102" s="164">
        <f t="shared" si="10"/>
        <v>1.4471655884905761</v>
      </c>
      <c r="N102" s="1">
        <f t="shared" si="12"/>
        <v>34.900000000000141</v>
      </c>
      <c r="O102" s="164">
        <f t="shared" si="11"/>
        <v>18.653295128939714</v>
      </c>
    </row>
    <row r="103" spans="1:15" s="19" customFormat="1" x14ac:dyDescent="0.25">
      <c r="A103" s="44"/>
      <c r="B103" s="44"/>
      <c r="C103" s="189"/>
      <c r="D103" s="35"/>
      <c r="E103" s="189"/>
      <c r="F103" s="35"/>
      <c r="G103" s="44"/>
      <c r="H103" s="200"/>
      <c r="I103" s="1"/>
      <c r="J103" s="164">
        <f t="shared" si="7"/>
        <v>3.1892461781762686E-2</v>
      </c>
      <c r="K103" s="164">
        <f t="shared" si="8"/>
        <v>0.41352835368740759</v>
      </c>
      <c r="L103" s="164">
        <f t="shared" si="9"/>
        <v>0.6723373318793272</v>
      </c>
      <c r="M103" s="164">
        <f t="shared" si="10"/>
        <v>1.4589960940746443</v>
      </c>
      <c r="N103" s="1">
        <f t="shared" si="12"/>
        <v>35.000000000000142</v>
      </c>
      <c r="O103" s="164">
        <f t="shared" si="11"/>
        <v>18.571428571428456</v>
      </c>
    </row>
    <row r="104" spans="1:15" s="19" customFormat="1" ht="12.75" customHeight="1" x14ac:dyDescent="0.25">
      <c r="A104" s="44"/>
      <c r="B104" s="44"/>
      <c r="C104" s="189"/>
      <c r="D104" s="35"/>
      <c r="E104" s="189"/>
      <c r="F104" s="35"/>
      <c r="G104" s="44"/>
      <c r="H104" s="200"/>
      <c r="I104" s="1"/>
      <c r="J104" s="164">
        <f t="shared" si="7"/>
        <v>3.333993886308944E-2</v>
      </c>
      <c r="K104" s="164">
        <f t="shared" si="8"/>
        <v>0.41931696594661227</v>
      </c>
      <c r="L104" s="164">
        <f t="shared" si="9"/>
        <v>0.67995462822681563</v>
      </c>
      <c r="M104" s="164">
        <f t="shared" si="10"/>
        <v>1.4708436255785988</v>
      </c>
      <c r="N104" s="1">
        <f t="shared" si="12"/>
        <v>35.100000000000144</v>
      </c>
      <c r="O104" s="164">
        <f t="shared" si="11"/>
        <v>18.490028490028372</v>
      </c>
    </row>
    <row r="105" spans="1:15" s="19" customFormat="1" x14ac:dyDescent="0.25">
      <c r="A105" s="44"/>
      <c r="B105" s="44"/>
      <c r="C105" s="189"/>
      <c r="D105" s="35"/>
      <c r="E105" s="189"/>
      <c r="F105" s="35"/>
      <c r="G105" s="44"/>
      <c r="H105" s="200"/>
      <c r="I105" s="1"/>
      <c r="J105" s="164">
        <f t="shared" si="7"/>
        <v>3.481624758220718E-2</v>
      </c>
      <c r="K105" s="164">
        <f t="shared" si="8"/>
        <v>0.42513210167008209</v>
      </c>
      <c r="L105" s="164">
        <f t="shared" si="9"/>
        <v>0.68759623926563118</v>
      </c>
      <c r="M105" s="164">
        <f t="shared" si="10"/>
        <v>1.4827079879554927</v>
      </c>
      <c r="N105" s="1">
        <f t="shared" si="12"/>
        <v>35.200000000000145</v>
      </c>
      <c r="O105" s="164">
        <f t="shared" si="11"/>
        <v>18.409090909090793</v>
      </c>
    </row>
    <row r="106" spans="1:15" s="19" customFormat="1" ht="12.75" customHeight="1" x14ac:dyDescent="0.25">
      <c r="A106" s="44"/>
      <c r="B106" s="44"/>
      <c r="C106" s="189"/>
      <c r="D106" s="35"/>
      <c r="E106" s="189"/>
      <c r="F106" s="35"/>
      <c r="G106" s="44"/>
      <c r="H106" s="200"/>
      <c r="I106" s="1"/>
      <c r="J106" s="164">
        <f t="shared" si="7"/>
        <v>3.632120026710231E-2</v>
      </c>
      <c r="K106" s="164">
        <f t="shared" si="8"/>
        <v>0.43097356608543352</v>
      </c>
      <c r="L106" s="164">
        <f t="shared" si="9"/>
        <v>0.69526196864748879</v>
      </c>
      <c r="M106" s="164">
        <f t="shared" si="10"/>
        <v>1.4945889884079187</v>
      </c>
      <c r="N106" s="1">
        <f t="shared" si="12"/>
        <v>35.300000000000146</v>
      </c>
      <c r="O106" s="164">
        <f t="shared" si="11"/>
        <v>18.328611898016881</v>
      </c>
    </row>
    <row r="107" spans="1:15" s="19" customFormat="1" x14ac:dyDescent="0.25">
      <c r="A107" s="44"/>
      <c r="B107" s="44"/>
      <c r="C107" s="189"/>
      <c r="D107" s="35"/>
      <c r="E107" s="189"/>
      <c r="F107" s="35"/>
      <c r="G107" s="44"/>
      <c r="H107" s="200"/>
      <c r="I107" s="1"/>
      <c r="J107" s="164">
        <f t="shared" si="7"/>
        <v>3.7854611484780816E-2</v>
      </c>
      <c r="K107" s="164">
        <f t="shared" si="8"/>
        <v>0.43684116664217271</v>
      </c>
      <c r="L107" s="164">
        <f t="shared" si="9"/>
        <v>0.70295162224481789</v>
      </c>
      <c r="M107" s="164">
        <f t="shared" si="10"/>
        <v>1.5064864363561974</v>
      </c>
      <c r="N107" s="1">
        <f t="shared" si="12"/>
        <v>35.400000000000148</v>
      </c>
      <c r="O107" s="164">
        <f t="shared" si="11"/>
        <v>18.24858757062135</v>
      </c>
    </row>
    <row r="108" spans="1:15" s="19" customFormat="1" x14ac:dyDescent="0.25">
      <c r="A108" s="44"/>
      <c r="B108" s="44"/>
      <c r="C108" s="189"/>
      <c r="D108" s="35"/>
      <c r="E108" s="189"/>
      <c r="F108" s="35"/>
      <c r="G108" s="44"/>
      <c r="H108" s="200"/>
      <c r="I108" s="1"/>
      <c r="J108" s="164">
        <f t="shared" si="7"/>
        <v>3.9416298010038132E-2</v>
      </c>
      <c r="K108" s="164">
        <f t="shared" si="8"/>
        <v>0.44273471298041828</v>
      </c>
      <c r="L108" s="164">
        <f t="shared" si="9"/>
        <v>0.71066500811948397</v>
      </c>
      <c r="M108" s="164">
        <f t="shared" si="10"/>
        <v>1.5184001434070979</v>
      </c>
      <c r="N108" s="1">
        <f t="shared" si="12"/>
        <v>35.500000000000149</v>
      </c>
      <c r="O108" s="164">
        <f t="shared" si="11"/>
        <v>18.169014084506923</v>
      </c>
    </row>
    <row r="109" spans="1:15" s="19" customFormat="1" x14ac:dyDescent="0.25">
      <c r="A109" s="44"/>
      <c r="B109" s="44"/>
      <c r="C109" s="189"/>
      <c r="D109" s="35"/>
      <c r="E109" s="189"/>
      <c r="F109" s="35"/>
      <c r="G109" s="44"/>
      <c r="H109" s="200"/>
      <c r="I109" s="1"/>
      <c r="J109" s="164">
        <f t="shared" si="7"/>
        <v>4.10060787947574E-2</v>
      </c>
      <c r="K109" s="164">
        <f t="shared" si="8"/>
        <v>0.44865401690015427</v>
      </c>
      <c r="L109" s="164">
        <f t="shared" si="9"/>
        <v>0.71840193649204154</v>
      </c>
      <c r="M109" s="164">
        <f t="shared" si="10"/>
        <v>1.5303299233230985</v>
      </c>
      <c r="N109" s="1">
        <f t="shared" si="12"/>
        <v>35.600000000000151</v>
      </c>
      <c r="O109" s="164">
        <f t="shared" si="11"/>
        <v>18.089887640449319</v>
      </c>
    </row>
    <row r="110" spans="1:15" s="19" customFormat="1" x14ac:dyDescent="0.25">
      <c r="A110" s="44"/>
      <c r="B110" s="44"/>
      <c r="C110" s="189"/>
      <c r="D110" s="35"/>
      <c r="E110" s="189"/>
      <c r="F110" s="35"/>
      <c r="G110" s="44"/>
      <c r="H110" s="200"/>
      <c r="I110" s="1"/>
      <c r="J110" s="164">
        <f t="shared" si="7"/>
        <v>4.2623774937723666E-2</v>
      </c>
      <c r="K110" s="164">
        <f t="shared" si="8"/>
        <v>0.45459889233099632</v>
      </c>
      <c r="L110" s="164">
        <f t="shared" si="9"/>
        <v>0.72616221971149764</v>
      </c>
      <c r="M110" s="164">
        <f t="shared" si="10"/>
        <v>1.5422755919921505</v>
      </c>
      <c r="N110" s="1">
        <f t="shared" si="12"/>
        <v>35.700000000000152</v>
      </c>
      <c r="O110" s="164">
        <f t="shared" si="11"/>
        <v>18.011204481792596</v>
      </c>
    </row>
    <row r="111" spans="1:15" s="19" customFormat="1" x14ac:dyDescent="0.25">
      <c r="A111" s="44"/>
      <c r="B111" s="44"/>
      <c r="C111" s="189"/>
      <c r="D111" s="35"/>
      <c r="E111" s="189"/>
      <c r="F111" s="35"/>
      <c r="G111" s="44"/>
      <c r="H111" s="200"/>
      <c r="I111" s="1"/>
      <c r="J111" s="164">
        <f t="shared" si="7"/>
        <v>4.4269209654945414E-2</v>
      </c>
      <c r="K111" s="164">
        <f t="shared" si="8"/>
        <v>0.46056915530246723</v>
      </c>
      <c r="L111" s="164">
        <f t="shared" si="9"/>
        <v>0.73394567222558726</v>
      </c>
      <c r="M111" s="164">
        <f t="shared" si="10"/>
        <v>1.5542369673979572</v>
      </c>
      <c r="N111" s="1">
        <f t="shared" si="12"/>
        <v>35.800000000000153</v>
      </c>
      <c r="O111" s="164">
        <f t="shared" si="11"/>
        <v>17.932960893854627</v>
      </c>
    </row>
    <row r="112" spans="1:15" s="19" customFormat="1" x14ac:dyDescent="0.25">
      <c r="A112" s="44"/>
      <c r="B112" s="44"/>
      <c r="C112" s="189"/>
      <c r="D112" s="35"/>
      <c r="E112" s="189"/>
      <c r="F112" s="35"/>
      <c r="G112" s="44"/>
      <c r="H112" s="200"/>
      <c r="J112" s="164">
        <f t="shared" si="7"/>
        <v>4.5942208250473009E-2</v>
      </c>
      <c r="K112" s="164">
        <f t="shared" si="8"/>
        <v>0.46656462391476744</v>
      </c>
      <c r="L112" s="164">
        <f t="shared" si="9"/>
        <v>0.74175211055154266</v>
      </c>
      <c r="M112" s="164">
        <f t="shared" si="10"/>
        <v>1.5662138695907462</v>
      </c>
      <c r="N112" s="1">
        <f t="shared" si="12"/>
        <v>35.900000000000155</v>
      </c>
      <c r="O112" s="164">
        <f t="shared" si="11"/>
        <v>17.8551532033425</v>
      </c>
    </row>
    <row r="113" spans="1:15" s="19" customFormat="1" x14ac:dyDescent="0.25">
      <c r="A113" s="44"/>
      <c r="B113" s="44"/>
      <c r="C113" s="189"/>
      <c r="D113" s="35"/>
      <c r="E113" s="189"/>
      <c r="F113" s="35"/>
      <c r="G113" s="44"/>
      <c r="H113" s="200"/>
      <c r="J113" s="164">
        <f t="shared" si="7"/>
        <v>4.7642598087704574E-2</v>
      </c>
      <c r="K113" s="164">
        <f t="shared" si="8"/>
        <v>0.47258511831003464</v>
      </c>
      <c r="L113" s="164">
        <f t="shared" si="9"/>
        <v>0.74958135324735287</v>
      </c>
      <c r="M113" s="164">
        <f t="shared" si="10"/>
        <v>1.5782061206585307</v>
      </c>
      <c r="N113" s="1">
        <f t="shared" si="12"/>
        <v>36.000000000000156</v>
      </c>
      <c r="O113" s="164">
        <f t="shared" si="11"/>
        <v>17.777777777777658</v>
      </c>
    </row>
    <row r="114" spans="1:15" s="19" customFormat="1" x14ac:dyDescent="0.25">
      <c r="A114" s="44"/>
      <c r="B114" s="44"/>
      <c r="C114" s="189"/>
      <c r="D114" s="35"/>
      <c r="E114" s="189"/>
      <c r="F114" s="35"/>
      <c r="G114" s="44"/>
      <c r="H114" s="200"/>
      <c r="J114" s="164">
        <f t="shared" si="7"/>
        <v>4.9370208561169429E-2</v>
      </c>
      <c r="K114" s="164">
        <f t="shared" si="8"/>
        <v>0.47863046064407994</v>
      </c>
      <c r="L114" s="164">
        <f t="shared" si="9"/>
        <v>0.75743322088349674</v>
      </c>
      <c r="M114" s="164">
        <f t="shared" si="10"/>
        <v>1.5902135446988475</v>
      </c>
      <c r="N114" s="1">
        <f t="shared" si="12"/>
        <v>36.100000000000158</v>
      </c>
      <c r="O114" s="164">
        <f t="shared" si="11"/>
        <v>17.700831024930626</v>
      </c>
    </row>
    <row r="115" spans="1:15" s="19" customFormat="1" x14ac:dyDescent="0.25">
      <c r="A115" s="44"/>
      <c r="B115" s="44"/>
      <c r="C115" s="189"/>
      <c r="D115" s="35"/>
      <c r="E115" s="189"/>
      <c r="F115" s="35"/>
      <c r="G115" s="44"/>
      <c r="H115" s="200"/>
      <c r="J115" s="164">
        <f t="shared" si="7"/>
        <v>5.112487106878004E-2</v>
      </c>
      <c r="K115" s="164">
        <f t="shared" si="8"/>
        <v>0.48470047505859026</v>
      </c>
      <c r="L115" s="164">
        <f t="shared" si="9"/>
        <v>0.76530753601514578</v>
      </c>
      <c r="M115" s="164">
        <f t="shared" si="10"/>
        <v>1.6022359677909601</v>
      </c>
      <c r="N115" s="1">
        <f t="shared" si="12"/>
        <v>36.200000000000159</v>
      </c>
      <c r="O115" s="164">
        <f t="shared" si="11"/>
        <v>17.624309392265072</v>
      </c>
    </row>
    <row r="116" spans="1:15" s="19" customFormat="1" ht="12.75" customHeight="1" x14ac:dyDescent="0.25">
      <c r="A116" s="44"/>
      <c r="B116" s="44"/>
      <c r="C116" s="189"/>
      <c r="D116" s="35"/>
      <c r="E116" s="189"/>
      <c r="F116" s="35"/>
      <c r="G116" s="44"/>
      <c r="H116" s="200"/>
      <c r="J116" s="164">
        <f t="shared" si="7"/>
        <v>5.2906418984544637E-2</v>
      </c>
      <c r="K116" s="164">
        <f t="shared" si="8"/>
        <v>0.49079498765379681</v>
      </c>
      <c r="L116" s="164">
        <f t="shared" si="9"/>
        <v>0.77320412315483167</v>
      </c>
      <c r="M116" s="164">
        <f t="shared" si="10"/>
        <v>1.6142732179685322</v>
      </c>
      <c r="N116" s="1">
        <f t="shared" si="12"/>
        <v>36.300000000000161</v>
      </c>
      <c r="O116" s="164">
        <f t="shared" si="11"/>
        <v>17.548209366391063</v>
      </c>
    </row>
    <row r="117" spans="1:15" s="19" customFormat="1" x14ac:dyDescent="0.25">
      <c r="A117" s="44"/>
      <c r="B117" s="44"/>
      <c r="C117" s="189"/>
      <c r="D117" s="35"/>
      <c r="E117" s="189"/>
      <c r="F117" s="35"/>
      <c r="G117" s="44"/>
      <c r="H117" s="200"/>
      <c r="J117" s="164">
        <f t="shared" si="7"/>
        <v>5.4714687631728938E-2</v>
      </c>
      <c r="K117" s="164">
        <f t="shared" si="8"/>
        <v>0.49691382646158577</v>
      </c>
      <c r="L117" s="164">
        <f t="shared" si="9"/>
        <v>0.7811228087455554</v>
      </c>
      <c r="M117" s="164">
        <f t="shared" si="10"/>
        <v>1.6263251251927364</v>
      </c>
      <c r="N117" s="1">
        <f t="shared" si="12"/>
        <v>36.400000000000162</v>
      </c>
      <c r="O117" s="164">
        <f t="shared" si="11"/>
        <v>17.47252747252735</v>
      </c>
    </row>
    <row r="118" spans="1:15" s="19" customFormat="1" ht="12.75" customHeight="1" x14ac:dyDescent="0.25">
      <c r="A118" s="44"/>
      <c r="B118" s="44"/>
      <c r="C118" s="189"/>
      <c r="D118" s="35"/>
      <c r="E118" s="189"/>
      <c r="F118" s="35"/>
      <c r="G118" s="44"/>
      <c r="H118" s="200"/>
      <c r="J118" s="164">
        <f t="shared" si="7"/>
        <v>5.654951425646132E-2</v>
      </c>
      <c r="K118" s="164">
        <f t="shared" si="8"/>
        <v>0.50305682141905739</v>
      </c>
      <c r="L118" s="164">
        <f t="shared" si="9"/>
        <v>0.78906342113434447</v>
      </c>
      <c r="M118" s="164">
        <f t="shared" si="10"/>
        <v>1.6383915213258171</v>
      </c>
      <c r="N118" s="1">
        <f t="shared" si="12"/>
        <v>36.500000000000163</v>
      </c>
      <c r="O118" s="164">
        <f t="shared" si="11"/>
        <v>17.397260273972481</v>
      </c>
    </row>
    <row r="119" spans="1:15" s="19" customFormat="1" x14ac:dyDescent="0.25">
      <c r="A119" s="44"/>
      <c r="B119" s="44"/>
      <c r="C119" s="189"/>
      <c r="D119" s="35"/>
      <c r="E119" s="189"/>
      <c r="F119" s="35"/>
      <c r="G119" s="44"/>
      <c r="H119" s="200"/>
      <c r="J119" s="164">
        <f t="shared" si="7"/>
        <v>5.8410738001771163E-2</v>
      </c>
      <c r="K119" s="164">
        <f t="shared" si="8"/>
        <v>0.50922380434251568</v>
      </c>
      <c r="L119" s="164">
        <f t="shared" si="9"/>
        <v>0.79702579054624378</v>
      </c>
      <c r="M119" s="164">
        <f t="shared" si="10"/>
        <v>1.6504722401050831</v>
      </c>
      <c r="N119" s="1">
        <f t="shared" si="12"/>
        <v>36.600000000000165</v>
      </c>
      <c r="O119" s="164">
        <f t="shared" si="11"/>
        <v>17.322404371584575</v>
      </c>
    </row>
    <row r="120" spans="1:15" s="19" customFormat="1" x14ac:dyDescent="0.25">
      <c r="A120" s="1"/>
      <c r="B120" s="1"/>
      <c r="C120" s="37"/>
      <c r="D120" s="38"/>
      <c r="E120" s="37"/>
      <c r="F120" s="38"/>
      <c r="G120" s="1"/>
      <c r="H120" s="200"/>
      <c r="J120" s="164">
        <f t="shared" si="7"/>
        <v>6.0298199882052386E-2</v>
      </c>
      <c r="K120" s="164">
        <f t="shared" si="8"/>
        <v>0.51541460890188351</v>
      </c>
      <c r="L120" s="164">
        <f t="shared" si="9"/>
        <v>0.80500974905872802</v>
      </c>
      <c r="M120" s="164">
        <f t="shared" si="10"/>
        <v>1.6625671171173215</v>
      </c>
      <c r="N120" s="1">
        <f t="shared" si="12"/>
        <v>36.700000000000166</v>
      </c>
      <c r="O120" s="164">
        <f t="shared" si="11"/>
        <v>17.247956403269633</v>
      </c>
    </row>
    <row r="121" spans="1:15" s="19" customFormat="1" x14ac:dyDescent="0.25">
      <c r="A121" s="1"/>
      <c r="B121" s="1"/>
      <c r="C121" s="37"/>
      <c r="D121" s="38"/>
      <c r="E121" s="37"/>
      <c r="F121" s="38"/>
      <c r="G121" s="1"/>
      <c r="H121" s="200"/>
      <c r="J121" s="164">
        <f t="shared" si="7"/>
        <v>6.2211742757944874E-2</v>
      </c>
      <c r="K121" s="164">
        <f t="shared" si="8"/>
        <v>0.52162907059553598</v>
      </c>
      <c r="L121" s="164">
        <f t="shared" si="9"/>
        <v>0.81301513057653418</v>
      </c>
      <c r="M121" s="164">
        <f t="shared" si="10"/>
        <v>1.6746759897736363</v>
      </c>
      <c r="N121" s="1">
        <f t="shared" si="12"/>
        <v>36.800000000000168</v>
      </c>
      <c r="O121" s="164">
        <f t="shared" si="11"/>
        <v>17.173913043478137</v>
      </c>
    </row>
    <row r="122" spans="1:15" s="19" customFormat="1" x14ac:dyDescent="0.25">
      <c r="A122" s="1"/>
      <c r="B122" s="1"/>
      <c r="C122" s="37"/>
      <c r="D122" s="38"/>
      <c r="E122" s="37"/>
      <c r="F122" s="38"/>
      <c r="G122" s="1"/>
      <c r="H122" s="200"/>
      <c r="J122" s="164">
        <f t="shared" si="7"/>
        <v>6.4151211311624476E-2</v>
      </c>
      <c r="K122" s="164">
        <f t="shared" si="8"/>
        <v>0.52786702672554164</v>
      </c>
      <c r="L122" s="164">
        <f t="shared" si="9"/>
        <v>0.82104177080690188</v>
      </c>
      <c r="M122" s="164">
        <f t="shared" si="10"/>
        <v>1.6867986972846876</v>
      </c>
      <c r="N122" s="1">
        <f t="shared" si="12"/>
        <v>36.900000000000169</v>
      </c>
      <c r="O122" s="164">
        <f t="shared" si="11"/>
        <v>17.100271002709903</v>
      </c>
    </row>
    <row r="123" spans="1:15" s="19" customFormat="1" x14ac:dyDescent="0.25">
      <c r="A123" s="1"/>
      <c r="B123" s="1"/>
      <c r="C123" s="37"/>
      <c r="D123" s="38"/>
      <c r="E123" s="37"/>
      <c r="F123" s="38"/>
      <c r="G123" s="1"/>
      <c r="H123" s="200"/>
      <c r="J123" s="164">
        <f t="shared" si="7"/>
        <v>6.6116452022495623E-2</v>
      </c>
      <c r="K123" s="164">
        <f t="shared" si="8"/>
        <v>0.53412831637330638</v>
      </c>
      <c r="L123" s="164">
        <f t="shared" si="9"/>
        <v>0.82908950723521624</v>
      </c>
      <c r="M123" s="164">
        <f t="shared" si="10"/>
        <v>1.6989350806363408</v>
      </c>
      <c r="N123" s="1">
        <f t="shared" si="12"/>
        <v>37.000000000000171</v>
      </c>
      <c r="O123" s="164">
        <f t="shared" si="11"/>
        <v>17.027027027026904</v>
      </c>
    </row>
    <row r="124" spans="1:15" s="19" customFormat="1" x14ac:dyDescent="0.25">
      <c r="A124" s="1"/>
      <c r="B124" s="1"/>
      <c r="C124" s="37"/>
      <c r="D124" s="38"/>
      <c r="E124" s="37"/>
      <c r="F124" s="38"/>
      <c r="G124" s="1"/>
      <c r="H124" s="200"/>
      <c r="J124" s="164">
        <f t="shared" si="7"/>
        <v>6.8107313143277282E-2</v>
      </c>
      <c r="K124" s="164">
        <f t="shared" si="8"/>
        <v>0.54041278037561113</v>
      </c>
      <c r="L124" s="164">
        <f t="shared" si="9"/>
        <v>0.83715817910104406</v>
      </c>
      <c r="M124" s="164">
        <f t="shared" si="10"/>
        <v>1.7110849825657048</v>
      </c>
      <c r="N124" s="1">
        <f t="shared" si="12"/>
        <v>37.100000000000172</v>
      </c>
      <c r="O124" s="164">
        <f t="shared" si="11"/>
        <v>16.954177897573999</v>
      </c>
    </row>
    <row r="125" spans="1:15" s="19" customFormat="1" x14ac:dyDescent="0.25">
      <c r="A125" s="1"/>
      <c r="B125" s="1"/>
      <c r="C125" s="37"/>
      <c r="D125" s="38"/>
      <c r="E125" s="37"/>
      <c r="F125" s="38"/>
      <c r="G125" s="1"/>
      <c r="H125" s="200"/>
      <c r="J125" s="164">
        <f t="shared" si="7"/>
        <v>7.0123644676475735E-2</v>
      </c>
      <c r="K125" s="164">
        <f t="shared" si="8"/>
        <v>0.54672026130103435</v>
      </c>
      <c r="L125" s="164">
        <f t="shared" si="9"/>
        <v>0.84524762737455694</v>
      </c>
      <c r="M125" s="164">
        <f t="shared" si="10"/>
        <v>1.7232482475375552</v>
      </c>
      <c r="N125" s="1">
        <f t="shared" si="12"/>
        <v>37.200000000000173</v>
      </c>
      <c r="O125" s="164">
        <f t="shared" si="11"/>
        <v>16.8817204301074</v>
      </c>
    </row>
    <row r="126" spans="1:15" s="19" customFormat="1" x14ac:dyDescent="0.25">
      <c r="A126" s="1"/>
      <c r="B126" s="1"/>
      <c r="C126" s="37"/>
      <c r="D126" s="38"/>
      <c r="E126" s="37"/>
      <c r="F126" s="38"/>
      <c r="G126" s="1"/>
      <c r="H126" s="200"/>
      <c r="J126" s="164">
        <f t="shared" si="7"/>
        <v>7.2165298351237014E-2</v>
      </c>
      <c r="K126" s="164">
        <f t="shared" si="8"/>
        <v>0.55305060342675616</v>
      </c>
      <c r="L126" s="164">
        <f t="shared" si="9"/>
        <v>0.85335769473333178</v>
      </c>
      <c r="M126" s="164">
        <f t="shared" si="10"/>
        <v>1.7354247217211418</v>
      </c>
      <c r="N126" s="1">
        <f t="shared" si="12"/>
        <v>37.300000000000175</v>
      </c>
      <c r="O126" s="164">
        <f t="shared" si="11"/>
        <v>16.809651474530707</v>
      </c>
    </row>
    <row r="127" spans="1:15" s="19" customFormat="1" ht="14.25" customHeight="1" x14ac:dyDescent="0.25">
      <c r="A127" s="1"/>
      <c r="B127" s="1"/>
      <c r="C127" s="37"/>
      <c r="D127" s="38"/>
      <c r="E127" s="37"/>
      <c r="F127" s="38"/>
      <c r="G127" s="1"/>
      <c r="H127" s="200"/>
      <c r="J127" s="164">
        <f t="shared" si="7"/>
        <v>7.4232127600571754E-2</v>
      </c>
      <c r="K127" s="164">
        <f t="shared" si="8"/>
        <v>0.55940365271573456</v>
      </c>
      <c r="L127" s="164">
        <f t="shared" si="9"/>
        <v>0.86148822553952809</v>
      </c>
      <c r="M127" s="164">
        <f t="shared" si="10"/>
        <v>1.7476142529673664</v>
      </c>
      <c r="N127" s="1">
        <f t="shared" si="12"/>
        <v>37.400000000000176</v>
      </c>
      <c r="O127" s="164">
        <f t="shared" si="11"/>
        <v>16.737967914438375</v>
      </c>
    </row>
    <row r="128" spans="1:15" s="19" customFormat="1" x14ac:dyDescent="0.25">
      <c r="A128" s="1"/>
      <c r="B128" s="1"/>
      <c r="C128" s="37"/>
      <c r="D128" s="38"/>
      <c r="E128" s="37"/>
      <c r="F128" s="38"/>
      <c r="G128" s="1"/>
      <c r="H128" s="200"/>
      <c r="J128" s="164">
        <f t="shared" si="7"/>
        <v>7.6323987538944524E-2</v>
      </c>
      <c r="K128" s="164">
        <f t="shared" si="8"/>
        <v>0.56577925679424323</v>
      </c>
      <c r="L128" s="164">
        <f t="shared" si="9"/>
        <v>0.86963906581742423</v>
      </c>
      <c r="M128" s="164">
        <f t="shared" si="10"/>
        <v>1.7598166907863215</v>
      </c>
      <c r="N128" s="1">
        <f t="shared" si="12"/>
        <v>37.500000000000178</v>
      </c>
      <c r="O128" s="164">
        <f t="shared" si="11"/>
        <v>16.66666666666654</v>
      </c>
    </row>
    <row r="129" spans="1:15" s="19" customFormat="1" x14ac:dyDescent="0.25">
      <c r="A129" s="1"/>
      <c r="B129" s="1"/>
      <c r="C129" s="37"/>
      <c r="D129" s="38"/>
      <c r="E129" s="37"/>
      <c r="F129" s="38"/>
      <c r="G129" s="1"/>
      <c r="H129" s="200"/>
      <c r="J129" s="164">
        <f t="shared" si="7"/>
        <v>7.8440734940223023E-2</v>
      </c>
      <c r="K129" s="164">
        <f t="shared" si="8"/>
        <v>0.57217726492977306</v>
      </c>
      <c r="L129" s="164">
        <f t="shared" si="9"/>
        <v>0.87781006323131594</v>
      </c>
      <c r="M129" s="164">
        <f t="shared" si="10"/>
        <v>1.7720318863251932</v>
      </c>
      <c r="N129" s="1">
        <f t="shared" si="12"/>
        <v>37.600000000000179</v>
      </c>
      <c r="O129" s="164">
        <f t="shared" si="11"/>
        <v>16.595744680850938</v>
      </c>
    </row>
    <row r="130" spans="1:15" s="19" customFormat="1" x14ac:dyDescent="0.25">
      <c r="A130" s="1"/>
      <c r="B130" s="1"/>
      <c r="C130" s="37"/>
      <c r="D130" s="38"/>
      <c r="E130" s="37"/>
      <c r="F130" s="38"/>
      <c r="G130" s="1"/>
      <c r="H130" s="200"/>
      <c r="J130" s="164">
        <f t="shared" si="7"/>
        <v>8.0582228215978186E-2</v>
      </c>
      <c r="K130" s="164">
        <f t="shared" si="8"/>
        <v>0.57859752800928144</v>
      </c>
      <c r="L130" s="164">
        <f t="shared" si="9"/>
        <v>0.88600106706376813</v>
      </c>
      <c r="M130" s="164">
        <f t="shared" si="10"/>
        <v>1.7842596923465148</v>
      </c>
      <c r="N130" s="1">
        <f t="shared" si="12"/>
        <v>37.70000000000018</v>
      </c>
      <c r="O130" s="164">
        <f t="shared" si="11"/>
        <v>16.525198938991917</v>
      </c>
    </row>
    <row r="131" spans="1:15" s="19" customFormat="1" x14ac:dyDescent="0.25">
      <c r="A131" s="1"/>
      <c r="B131" s="1"/>
      <c r="C131" s="37"/>
      <c r="D131" s="38"/>
      <c r="E131" s="37"/>
      <c r="F131" s="38"/>
      <c r="G131" s="1"/>
      <c r="H131" s="200"/>
      <c r="J131" s="164">
        <f t="shared" ref="J131:J194" si="13">IF(D$5&gt;0.2*($O131),(D$5-0.2*($O131))^2/(D$5+0.8*($O131)),0)</f>
        <v>8.2748327394130308E-2</v>
      </c>
      <c r="K131" s="164">
        <f t="shared" ref="K131:K194" si="14">IF(E$5&gt;0.2*($O131),(E$5-0.2*($O131))^2/(E$5+0.8*($O131)),0)</f>
        <v>0.58503989851778881</v>
      </c>
      <c r="L131" s="164">
        <f t="shared" ref="L131:L194" si="15">IF(F$5&gt;0.2*($O131),(F$5-0.2*($O131))^2/(F$5+0.8*($O131)),0)</f>
        <v>0.89421192819420747</v>
      </c>
      <c r="M131" s="164">
        <f t="shared" ref="M131:M194" si="16">IF(G$5&gt;0.2*($O131),(G$5-0.2*($O131))^2/(G$5+0.8*($O131)),0)</f>
        <v>1.7964999632067629</v>
      </c>
      <c r="N131" s="1">
        <f t="shared" si="12"/>
        <v>37.800000000000182</v>
      </c>
      <c r="O131" s="164">
        <f t="shared" ref="O131:O194" si="17">IF(N131&gt;0,1000/N131-10,1000)</f>
        <v>16.455026455026328</v>
      </c>
    </row>
    <row r="132" spans="1:15" s="19" customFormat="1" x14ac:dyDescent="0.25">
      <c r="A132" s="1"/>
      <c r="B132" s="1"/>
      <c r="C132" s="37"/>
      <c r="D132" s="38"/>
      <c r="E132" s="37"/>
      <c r="F132" s="38"/>
      <c r="G132" s="1"/>
      <c r="H132" s="200"/>
      <c r="J132" s="164">
        <f t="shared" si="13"/>
        <v>8.4938894097933537E-2</v>
      </c>
      <c r="K132" s="164">
        <f t="shared" si="14"/>
        <v>0.5915042305173126</v>
      </c>
      <c r="L132" s="164">
        <f t="shared" si="15"/>
        <v>0.90244249907785634</v>
      </c>
      <c r="M132" s="164">
        <f t="shared" si="16"/>
        <v>1.808752554835293</v>
      </c>
      <c r="N132" s="1">
        <f t="shared" ref="N132:N195" si="18">N131+0.1</f>
        <v>37.900000000000183</v>
      </c>
      <c r="O132" s="164">
        <f t="shared" si="17"/>
        <v>16.385224274406205</v>
      </c>
    </row>
    <row r="133" spans="1:15" s="19" customFormat="1" x14ac:dyDescent="0.25">
      <c r="A133" s="1"/>
      <c r="B133" s="1"/>
      <c r="C133" s="37"/>
      <c r="D133" s="38"/>
      <c r="E133" s="37"/>
      <c r="F133" s="38"/>
      <c r="G133" s="1"/>
      <c r="H133" s="200"/>
      <c r="J133" s="164">
        <f t="shared" si="13"/>
        <v>8.715379152529415E-2</v>
      </c>
      <c r="K133" s="164">
        <f t="shared" si="14"/>
        <v>0.59799037962613577</v>
      </c>
      <c r="L133" s="164">
        <f t="shared" si="15"/>
        <v>0.91069263372500064</v>
      </c>
      <c r="M133" s="164">
        <f t="shared" si="16"/>
        <v>1.821017324713611</v>
      </c>
      <c r="N133" s="1">
        <f t="shared" si="18"/>
        <v>38.000000000000185</v>
      </c>
      <c r="O133" s="164">
        <f t="shared" si="17"/>
        <v>16.315789473684081</v>
      </c>
    </row>
    <row r="134" spans="1:15" s="19" customFormat="1" x14ac:dyDescent="0.25">
      <c r="A134" s="1"/>
      <c r="B134" s="1"/>
      <c r="C134" s="37"/>
      <c r="D134" s="38"/>
      <c r="E134" s="37"/>
      <c r="F134" s="38"/>
      <c r="G134" s="1"/>
      <c r="H134" s="200"/>
      <c r="J134" s="164">
        <f t="shared" si="13"/>
        <v>8.9392884428414032E-2</v>
      </c>
      <c r="K134" s="164">
        <f t="shared" si="14"/>
        <v>0.60449820299839885</v>
      </c>
      <c r="L134" s="164">
        <f t="shared" si="15"/>
        <v>0.91896218768057891</v>
      </c>
      <c r="M134" s="164">
        <f t="shared" si="16"/>
        <v>1.8332941318549654</v>
      </c>
      <c r="N134" s="1">
        <f t="shared" si="18"/>
        <v>38.100000000000186</v>
      </c>
      <c r="O134" s="164">
        <f t="shared" si="17"/>
        <v>16.24671916010486</v>
      </c>
    </row>
    <row r="135" spans="1:15" s="19" customFormat="1" x14ac:dyDescent="0.25">
      <c r="A135" s="1"/>
      <c r="B135" s="1"/>
      <c r="C135" s="37"/>
      <c r="D135" s="38"/>
      <c r="E135" s="37"/>
      <c r="F135" s="38"/>
      <c r="G135" s="1"/>
      <c r="H135" s="200"/>
      <c r="J135" s="164">
        <f t="shared" si="13"/>
        <v>9.1656039093757039E-2</v>
      </c>
      <c r="K135" s="164">
        <f t="shared" si="14"/>
        <v>0.61102755930401764</v>
      </c>
      <c r="L135" s="164">
        <f t="shared" si="15"/>
        <v>0.92725101800410248</v>
      </c>
      <c r="M135" s="164">
        <f t="shared" si="16"/>
        <v>1.8455828367842704</v>
      </c>
      <c r="N135" s="1">
        <f t="shared" si="18"/>
        <v>38.200000000000188</v>
      </c>
      <c r="O135" s="164">
        <f t="shared" si="17"/>
        <v>16.178010471204061</v>
      </c>
    </row>
    <row r="136" spans="1:15" s="19" customFormat="1" x14ac:dyDescent="0.25">
      <c r="A136" s="1"/>
      <c r="B136" s="1"/>
      <c r="C136" s="37"/>
      <c r="D136" s="38"/>
      <c r="E136" s="37"/>
      <c r="F136" s="38"/>
      <c r="G136" s="1"/>
      <c r="H136" s="200"/>
      <c r="J136" s="164">
        <f t="shared" si="13"/>
        <v>9.3943123322327737E-2</v>
      </c>
      <c r="K136" s="164">
        <f t="shared" si="14"/>
        <v>0.61757830870890884</v>
      </c>
      <c r="L136" s="164">
        <f t="shared" si="15"/>
        <v>0.93555898324987674</v>
      </c>
      <c r="M136" s="164">
        <f t="shared" si="16"/>
        <v>1.8578833015183283</v>
      </c>
      <c r="N136" s="1">
        <f t="shared" si="18"/>
        <v>38.300000000000189</v>
      </c>
      <c r="O136" s="164">
        <f t="shared" si="17"/>
        <v>16.109660574412406</v>
      </c>
    </row>
    <row r="137" spans="1:15" s="19" customFormat="1" x14ac:dyDescent="0.25">
      <c r="A137" s="1"/>
      <c r="B137" s="1"/>
      <c r="C137" s="37"/>
      <c r="D137" s="38"/>
      <c r="E137" s="37"/>
      <c r="F137" s="38"/>
      <c r="G137" s="1"/>
      <c r="H137" s="200"/>
      <c r="J137" s="164">
        <f t="shared" si="13"/>
        <v>9.6254006410260884E-2</v>
      </c>
      <c r="K137" s="164">
        <f t="shared" si="14"/>
        <v>0.62415031285553035</v>
      </c>
      <c r="L137" s="164">
        <f t="shared" si="15"/>
        <v>0.94388594344754173</v>
      </c>
      <c r="M137" s="164">
        <f t="shared" si="16"/>
        <v>1.8701953895463745</v>
      </c>
      <c r="N137" s="1">
        <f t="shared" si="18"/>
        <v>38.40000000000019</v>
      </c>
      <c r="O137" s="164">
        <f t="shared" si="17"/>
        <v>16.041666666666536</v>
      </c>
    </row>
    <row r="138" spans="1:15" s="19" customFormat="1" x14ac:dyDescent="0.25">
      <c r="A138" s="1"/>
      <c r="B138" s="1"/>
      <c r="C138" s="37"/>
      <c r="D138" s="38"/>
      <c r="E138" s="37"/>
      <c r="F138" s="38"/>
      <c r="G138" s="1"/>
      <c r="H138" s="200"/>
      <c r="J138" s="164">
        <f t="shared" si="13"/>
        <v>9.8588559129713468E-2</v>
      </c>
      <c r="K138" s="164">
        <f t="shared" si="14"/>
        <v>0.63074343484372064</v>
      </c>
      <c r="L138" s="164">
        <f t="shared" si="15"/>
        <v>0.95223176008290977</v>
      </c>
      <c r="M138" s="164">
        <f t="shared" si="16"/>
        <v>1.8825189658109176</v>
      </c>
      <c r="N138" s="1">
        <f t="shared" si="18"/>
        <v>38.500000000000192</v>
      </c>
      <c r="O138" s="164">
        <f t="shared" si="17"/>
        <v>15.974025974025846</v>
      </c>
    </row>
    <row r="139" spans="1:15" s="19" customFormat="1" x14ac:dyDescent="0.25">
      <c r="A139" s="1"/>
      <c r="B139" s="1"/>
      <c r="C139" s="37"/>
      <c r="D139" s="38"/>
      <c r="E139" s="37"/>
      <c r="F139" s="38"/>
      <c r="G139" s="1"/>
      <c r="H139" s="200"/>
      <c r="J139" s="164">
        <f t="shared" si="13"/>
        <v>0.10094665371005636</v>
      </c>
      <c r="K139" s="164">
        <f t="shared" si="14"/>
        <v>0.63735753921184146</v>
      </c>
      <c r="L139" s="164">
        <f t="shared" si="15"/>
        <v>0.96059629607910924</v>
      </c>
      <c r="M139" s="164">
        <f t="shared" si="16"/>
        <v>1.8948538966888862</v>
      </c>
      <c r="N139" s="1">
        <f t="shared" si="18"/>
        <v>38.600000000000193</v>
      </c>
      <c r="O139" s="164">
        <f t="shared" si="17"/>
        <v>15.906735751295209</v>
      </c>
    </row>
    <row r="140" spans="1:15" s="19" customFormat="1" ht="33.75" customHeight="1" x14ac:dyDescent="0.25">
      <c r="A140" s="1"/>
      <c r="B140" s="1"/>
      <c r="C140" s="37"/>
      <c r="D140" s="38"/>
      <c r="E140" s="37"/>
      <c r="F140" s="38"/>
      <c r="G140" s="1"/>
      <c r="H140" s="200"/>
      <c r="J140" s="164">
        <f t="shared" si="13"/>
        <v>0.10332816381935586</v>
      </c>
      <c r="K140" s="164">
        <f t="shared" si="14"/>
        <v>0.64399249191820562</v>
      </c>
      <c r="L140" s="164">
        <f t="shared" si="15"/>
        <v>0.9689794157780075</v>
      </c>
      <c r="M140" s="164">
        <f t="shared" si="16"/>
        <v>1.9072000499730537</v>
      </c>
      <c r="N140" s="1">
        <f t="shared" si="18"/>
        <v>38.700000000000195</v>
      </c>
      <c r="O140" s="164">
        <f t="shared" si="17"/>
        <v>15.839793281653616</v>
      </c>
    </row>
    <row r="141" spans="1:15" s="19" customFormat="1" x14ac:dyDescent="0.25">
      <c r="A141" s="1"/>
      <c r="B141" s="1"/>
      <c r="C141" s="37"/>
      <c r="D141" s="38"/>
      <c r="E141" s="37"/>
      <c r="F141" s="38"/>
      <c r="G141" s="1"/>
      <c r="H141" s="200"/>
      <c r="J141" s="164">
        <f t="shared" si="13"/>
        <v>0.105732964546145</v>
      </c>
      <c r="K141" s="164">
        <f t="shared" si="14"/>
        <v>0.6506481603227976</v>
      </c>
      <c r="L141" s="164">
        <f t="shared" si="15"/>
        <v>0.97738098492193426</v>
      </c>
      <c r="M141" s="164">
        <f t="shared" si="16"/>
        <v>1.9195572948537656</v>
      </c>
      <c r="N141" s="1">
        <f t="shared" si="18"/>
        <v>38.800000000000196</v>
      </c>
      <c r="O141" s="164">
        <f t="shared" si="17"/>
        <v>15.773195876288529</v>
      </c>
    </row>
    <row r="142" spans="1:15" s="19" customFormat="1" x14ac:dyDescent="0.25">
      <c r="A142" s="1"/>
      <c r="B142" s="1"/>
      <c r="C142" s="37"/>
      <c r="D142" s="38"/>
      <c r="E142" s="37"/>
      <c r="F142" s="38"/>
      <c r="G142" s="1"/>
      <c r="H142" s="200"/>
      <c r="J142" s="164">
        <f t="shared" si="13"/>
        <v>0.10816093238147589</v>
      </c>
      <c r="K142" s="164">
        <f t="shared" si="14"/>
        <v>0.65732441316927459</v>
      </c>
      <c r="L142" s="164">
        <f t="shared" si="15"/>
        <v>0.98580087063567934</v>
      </c>
      <c r="M142" s="164">
        <f t="shared" si="16"/>
        <v>1.9319255019009389</v>
      </c>
      <c r="N142" s="1">
        <f t="shared" si="18"/>
        <v>38.900000000000198</v>
      </c>
      <c r="O142" s="164">
        <f t="shared" si="17"/>
        <v>15.706940874035858</v>
      </c>
    </row>
    <row r="143" spans="1:15" s="19" customFormat="1" x14ac:dyDescent="0.25">
      <c r="A143" s="1"/>
      <c r="B143" s="1"/>
      <c r="C143" s="37"/>
      <c r="D143" s="38"/>
      <c r="E143" s="37"/>
      <c r="F143" s="38"/>
      <c r="G143" s="1"/>
      <c r="H143" s="200"/>
      <c r="J143" s="164">
        <f t="shared" si="13"/>
        <v>0.11061194520124919</v>
      </c>
      <c r="K143" s="164">
        <f t="shared" si="14"/>
        <v>0.66402112056724338</v>
      </c>
      <c r="L143" s="164">
        <f t="shared" si="15"/>
        <v>0.99423894140876901</v>
      </c>
      <c r="M143" s="164">
        <f t="shared" si="16"/>
        <v>1.9443045430463421</v>
      </c>
      <c r="N143" s="1">
        <f t="shared" si="18"/>
        <v>39.000000000000199</v>
      </c>
      <c r="O143" s="164">
        <f t="shared" si="17"/>
        <v>15.641025641025511</v>
      </c>
    </row>
    <row r="144" spans="1:15" s="19" customFormat="1" x14ac:dyDescent="0.25">
      <c r="A144" s="1"/>
      <c r="B144" s="1"/>
      <c r="C144" s="37"/>
      <c r="D144" s="38"/>
      <c r="E144" s="37"/>
      <c r="F144" s="38"/>
      <c r="G144" s="1"/>
      <c r="H144" s="200"/>
      <c r="J144" s="164">
        <f t="shared" si="13"/>
        <v>0.1130858822488162</v>
      </c>
      <c r="K144" s="164">
        <f t="shared" si="14"/>
        <v>0.67073815397481096</v>
      </c>
      <c r="L144" s="164">
        <f t="shared" si="15"/>
        <v>1.0026950670780153</v>
      </c>
      <c r="M144" s="164">
        <f t="shared" si="16"/>
        <v>1.9566942915661476</v>
      </c>
      <c r="N144" s="1">
        <f t="shared" si="18"/>
        <v>39.1000000000002</v>
      </c>
      <c r="O144" s="164">
        <f t="shared" si="17"/>
        <v>15.575447570332351</v>
      </c>
    </row>
    <row r="145" spans="1:15" s="19" customFormat="1" ht="16.5" customHeight="1" x14ac:dyDescent="0.25">
      <c r="A145" s="1"/>
      <c r="B145" s="1"/>
      <c r="C145" s="37"/>
      <c r="D145" s="38"/>
      <c r="E145" s="37"/>
      <c r="F145" s="38"/>
      <c r="G145" s="1"/>
      <c r="H145" s="200"/>
      <c r="J145" s="164">
        <f t="shared" si="13"/>
        <v>0.11558262411784766</v>
      </c>
      <c r="K145" s="164">
        <f t="shared" si="14"/>
        <v>0.67747538618140046</v>
      </c>
      <c r="L145" s="164">
        <f t="shared" si="15"/>
        <v>1.0111691188103316</v>
      </c>
      <c r="M145" s="164">
        <f t="shared" si="16"/>
        <v>1.9690946220637489</v>
      </c>
      <c r="N145" s="1">
        <f t="shared" si="18"/>
        <v>39.200000000000202</v>
      </c>
      <c r="O145" s="164">
        <f t="shared" si="17"/>
        <v>15.510204081632523</v>
      </c>
    </row>
    <row r="146" spans="1:15" s="19" customFormat="1" hidden="1" x14ac:dyDescent="0.25">
      <c r="A146" s="1"/>
      <c r="B146" s="1"/>
      <c r="C146" s="37"/>
      <c r="D146" s="38"/>
      <c r="E146" s="37"/>
      <c r="F146" s="38"/>
      <c r="G146" s="1"/>
      <c r="H146" s="200"/>
      <c r="J146" s="164">
        <f t="shared" si="13"/>
        <v>0.11810205273546535</v>
      </c>
      <c r="K146" s="164">
        <f t="shared" si="14"/>
        <v>0.68423269129083064</v>
      </c>
      <c r="L146" s="164">
        <f t="shared" si="15"/>
        <v>1.0196609690858098</v>
      </c>
      <c r="M146" s="164">
        <f t="shared" si="16"/>
        <v>1.9815054104528411</v>
      </c>
      <c r="N146" s="1">
        <f t="shared" si="18"/>
        <v>39.300000000000203</v>
      </c>
      <c r="O146" s="164">
        <f t="shared" si="17"/>
        <v>15.445292620865008</v>
      </c>
    </row>
    <row r="147" spans="1:15" s="19" customFormat="1" hidden="1" x14ac:dyDescent="0.25">
      <c r="A147" s="1"/>
      <c r="B147" s="1"/>
      <c r="C147" s="37"/>
      <c r="D147" s="38"/>
      <c r="E147" s="37"/>
      <c r="F147" s="38"/>
      <c r="G147" s="1"/>
      <c r="H147" s="200"/>
      <c r="J147" s="164">
        <f t="shared" si="13"/>
        <v>0.12064405134563141</v>
      </c>
      <c r="K147" s="164">
        <f t="shared" si="14"/>
        <v>0.69100994470465238</v>
      </c>
      <c r="L147" s="164">
        <f t="shared" si="15"/>
        <v>1.0281704916810577</v>
      </c>
      <c r="M147" s="164">
        <f t="shared" si="16"/>
        <v>1.993926533940761</v>
      </c>
      <c r="N147" s="1">
        <f t="shared" si="18"/>
        <v>39.400000000000205</v>
      </c>
      <c r="O147" s="164">
        <f t="shared" si="17"/>
        <v>15.380710659898345</v>
      </c>
    </row>
    <row r="148" spans="1:15" s="19" customFormat="1" hidden="1" x14ac:dyDescent="0.25">
      <c r="A148" s="1"/>
      <c r="B148" s="1"/>
      <c r="C148" s="37"/>
      <c r="D148" s="38"/>
      <c r="E148" s="37"/>
      <c r="F148" s="38"/>
      <c r="G148" s="1"/>
      <c r="H148" s="200"/>
      <c r="J148" s="164">
        <f t="shared" si="13"/>
        <v>0.12320850449279148</v>
      </c>
      <c r="K148" s="164">
        <f t="shared" si="14"/>
        <v>0.69780702310573939</v>
      </c>
      <c r="L148" s="164">
        <f t="shared" si="15"/>
        <v>1.036697561652786</v>
      </c>
      <c r="M148" s="164">
        <f t="shared" si="16"/>
        <v>2.0063578710120775</v>
      </c>
      <c r="N148" s="1">
        <f t="shared" si="18"/>
        <v>39.500000000000206</v>
      </c>
      <c r="O148" s="164">
        <f t="shared" si="17"/>
        <v>15.3164556962024</v>
      </c>
    </row>
    <row r="149" spans="1:15" s="19" customFormat="1" hidden="1" x14ac:dyDescent="0.25">
      <c r="A149" s="1"/>
      <c r="B149" s="1"/>
      <c r="C149" s="37"/>
      <c r="D149" s="38"/>
      <c r="E149" s="37"/>
      <c r="F149" s="38"/>
      <c r="G149" s="1"/>
      <c r="H149" s="200"/>
      <c r="J149" s="164">
        <f t="shared" si="13"/>
        <v>0.12579529800576597</v>
      </c>
      <c r="K149" s="164">
        <f t="shared" si="14"/>
        <v>0.70462380444212658</v>
      </c>
      <c r="L149" s="164">
        <f t="shared" si="15"/>
        <v>1.0452420553216484</v>
      </c>
      <c r="M149" s="164">
        <f t="shared" si="16"/>
        <v>2.0187993014124337</v>
      </c>
      <c r="N149" s="1">
        <f t="shared" si="18"/>
        <v>39.600000000000207</v>
      </c>
      <c r="O149" s="164">
        <f t="shared" si="17"/>
        <v>15.252525252525121</v>
      </c>
    </row>
    <row r="150" spans="1:15" s="19" customFormat="1" x14ac:dyDescent="0.25">
      <c r="A150" s="1"/>
      <c r="B150" s="1"/>
      <c r="C150" s="37"/>
      <c r="D150" s="38"/>
      <c r="E150" s="37"/>
      <c r="F150" s="38"/>
      <c r="G150" s="1"/>
      <c r="H150" s="200"/>
      <c r="J150" s="164">
        <f t="shared" si="13"/>
        <v>0.12840431898188617</v>
      </c>
      <c r="K150" s="164">
        <f t="shared" si="14"/>
        <v>0.71146016791109301</v>
      </c>
      <c r="L150" s="164">
        <f t="shared" si="15"/>
        <v>1.0538038502563207</v>
      </c>
      <c r="M150" s="164">
        <f t="shared" si="16"/>
        <v>2.0312507061326288</v>
      </c>
      <c r="N150" s="1">
        <f t="shared" si="18"/>
        <v>39.700000000000209</v>
      </c>
      <c r="O150" s="164">
        <f t="shared" si="17"/>
        <v>15.188916876574176</v>
      </c>
    </row>
    <row r="151" spans="1:15" s="19" customFormat="1" x14ac:dyDescent="0.25">
      <c r="A151" s="1"/>
      <c r="B151" s="1"/>
      <c r="C151" s="37"/>
      <c r="D151" s="38"/>
      <c r="E151" s="37"/>
      <c r="F151" s="38"/>
      <c r="G151" s="1"/>
      <c r="H151" s="200"/>
      <c r="J151" s="164">
        <f t="shared" si="13"/>
        <v>0.13103545577137035</v>
      </c>
      <c r="K151" s="164">
        <f t="shared" si="14"/>
        <v>0.71831599394348433</v>
      </c>
      <c r="L151" s="164">
        <f t="shared" si="15"/>
        <v>1.0623828252578245</v>
      </c>
      <c r="M151" s="164">
        <f t="shared" si="16"/>
        <v>2.0437119673929458</v>
      </c>
      <c r="N151" s="1">
        <f t="shared" si="18"/>
        <v>39.80000000000021</v>
      </c>
      <c r="O151" s="164">
        <f t="shared" si="17"/>
        <v>15.125628140703384</v>
      </c>
    </row>
    <row r="152" spans="1:15" s="19" customFormat="1" x14ac:dyDescent="0.25">
      <c r="A152" s="1"/>
      <c r="B152" s="1"/>
      <c r="C152" s="37"/>
      <c r="D152" s="38"/>
      <c r="E152" s="37"/>
      <c r="F152" s="38"/>
      <c r="G152" s="1"/>
      <c r="H152" s="200"/>
      <c r="J152" s="164">
        <f t="shared" si="13"/>
        <v>0.1336885979619355</v>
      </c>
      <c r="K152" s="164">
        <f t="shared" si="14"/>
        <v>0.72519116418827112</v>
      </c>
      <c r="L152" s="164">
        <f t="shared" si="15"/>
        <v>1.0709788603440824</v>
      </c>
      <c r="M152" s="164">
        <f t="shared" si="16"/>
        <v>2.0561829686277071</v>
      </c>
      <c r="N152" s="1">
        <f t="shared" si="18"/>
        <v>39.900000000000212</v>
      </c>
      <c r="O152" s="164">
        <f t="shared" si="17"/>
        <v>15.062656641603876</v>
      </c>
    </row>
    <row r="153" spans="1:15" s="19" customFormat="1" x14ac:dyDescent="0.25">
      <c r="A153" s="1"/>
      <c r="B153" s="1"/>
      <c r="C153" s="37"/>
      <c r="D153" s="38"/>
      <c r="E153" s="37"/>
      <c r="F153" s="38"/>
      <c r="G153" s="1"/>
      <c r="H153" s="3"/>
      <c r="J153" s="164">
        <f t="shared" si="13"/>
        <v>0.13636363636364202</v>
      </c>
      <c r="K153" s="164">
        <f t="shared" si="14"/>
        <v>0.73208556149734072</v>
      </c>
      <c r="L153" s="164">
        <f t="shared" si="15"/>
        <v>1.0795918367347119</v>
      </c>
      <c r="M153" s="164">
        <f t="shared" si="16"/>
        <v>2.0686635944700722</v>
      </c>
      <c r="N153" s="1">
        <f t="shared" si="18"/>
        <v>40.000000000000213</v>
      </c>
      <c r="O153" s="164">
        <f t="shared" si="17"/>
        <v>14.999999999999869</v>
      </c>
    </row>
    <row r="154" spans="1:15" s="19" customFormat="1" x14ac:dyDescent="0.25">
      <c r="A154" s="1"/>
      <c r="B154" s="1"/>
      <c r="C154" s="37"/>
      <c r="D154" s="38"/>
      <c r="E154" s="37"/>
      <c r="F154" s="38"/>
      <c r="G154" s="1"/>
      <c r="H154" s="3"/>
      <c r="J154" s="164">
        <f t="shared" si="13"/>
        <v>0.1390604629939648</v>
      </c>
      <c r="K154" s="164">
        <f t="shared" si="14"/>
        <v>0.73899906991051401</v>
      </c>
      <c r="L154" s="164">
        <f t="shared" si="15"/>
        <v>1.0882216368360367</v>
      </c>
      <c r="M154" s="164">
        <f t="shared" si="16"/>
        <v>2.0811537307370536</v>
      </c>
      <c r="N154" s="1">
        <f t="shared" si="18"/>
        <v>40.100000000000215</v>
      </c>
      <c r="O154" s="164">
        <f t="shared" si="17"/>
        <v>14.937655860348993</v>
      </c>
    </row>
    <row r="155" spans="1:15" s="19" customFormat="1" x14ac:dyDescent="0.25">
      <c r="A155" s="1"/>
      <c r="B155" s="1"/>
      <c r="C155" s="37"/>
      <c r="D155" s="38"/>
      <c r="E155" s="37"/>
      <c r="F155" s="38"/>
      <c r="G155" s="1"/>
      <c r="H155" s="3"/>
      <c r="J155" s="164">
        <f t="shared" si="13"/>
        <v>0.14177897106308876</v>
      </c>
      <c r="K155" s="164">
        <f t="shared" si="14"/>
        <v>0.74593157464078663</v>
      </c>
      <c r="L155" s="164">
        <f t="shared" si="15"/>
        <v>1.0968681442263306</v>
      </c>
      <c r="M155" s="164">
        <f t="shared" si="16"/>
        <v>2.093653264414761</v>
      </c>
      <c r="N155" s="1">
        <f t="shared" si="18"/>
        <v>40.200000000000216</v>
      </c>
      <c r="O155" s="164">
        <f t="shared" si="17"/>
        <v>14.87562189054713</v>
      </c>
    </row>
    <row r="156" spans="1:15" s="19" customFormat="1" x14ac:dyDescent="0.25">
      <c r="A156" s="1"/>
      <c r="B156" s="1"/>
      <c r="C156" s="37"/>
      <c r="D156" s="38"/>
      <c r="E156" s="37"/>
      <c r="F156" s="38"/>
      <c r="G156" s="1"/>
      <c r="H156" s="3"/>
      <c r="J156" s="164">
        <f t="shared" si="13"/>
        <v>0.14451905495942419</v>
      </c>
      <c r="K156" s="164">
        <f t="shared" si="14"/>
        <v>0.75288296205979044</v>
      </c>
      <c r="L156" s="164">
        <f t="shared" si="15"/>
        <v>1.1055312436412754</v>
      </c>
      <c r="M156" s="164">
        <f t="shared" si="16"/>
        <v>2.1061620836438633</v>
      </c>
      <c r="N156" s="1">
        <f t="shared" si="18"/>
        <v>40.300000000000217</v>
      </c>
      <c r="O156" s="164">
        <f t="shared" si="17"/>
        <v>14.813895781637584</v>
      </c>
    </row>
    <row r="157" spans="1:15" ht="12.75" customHeight="1" x14ac:dyDescent="0.25">
      <c r="I157" s="19"/>
      <c r="J157" s="164">
        <f t="shared" si="13"/>
        <v>0.1472806102353387</v>
      </c>
      <c r="K157" s="164">
        <f t="shared" si="14"/>
        <v>0.75985311968347191</v>
      </c>
      <c r="L157" s="164">
        <f t="shared" si="15"/>
        <v>1.1142108209596409</v>
      </c>
      <c r="M157" s="164">
        <f t="shared" si="16"/>
        <v>2.1186800777052697</v>
      </c>
      <c r="N157" s="1">
        <f t="shared" si="18"/>
        <v>40.400000000000219</v>
      </c>
      <c r="O157" s="164">
        <f t="shared" si="17"/>
        <v>14.752475247524618</v>
      </c>
    </row>
    <row r="158" spans="1:15" x14ac:dyDescent="0.25">
      <c r="I158" s="19"/>
      <c r="J158" s="164">
        <f t="shared" si="13"/>
        <v>0.15006353359310046</v>
      </c>
      <c r="K158" s="164">
        <f t="shared" si="14"/>
        <v>0.76684193615797946</v>
      </c>
      <c r="L158" s="164">
        <f t="shared" si="15"/>
        <v>1.1229067631891672</v>
      </c>
      <c r="M158" s="164">
        <f t="shared" si="16"/>
        <v>2.131207137006017</v>
      </c>
      <c r="N158" s="1">
        <f t="shared" si="18"/>
        <v>40.50000000000022</v>
      </c>
      <c r="O158" s="164">
        <f t="shared" si="17"/>
        <v>14.691358024691223</v>
      </c>
    </row>
    <row r="159" spans="1:15" x14ac:dyDescent="0.25">
      <c r="I159" s="19"/>
      <c r="J159" s="164">
        <f t="shared" si="13"/>
        <v>0.15286772287103115</v>
      </c>
      <c r="K159" s="164">
        <f t="shared" si="14"/>
        <v>0.77384930124576279</v>
      </c>
      <c r="L159" s="164">
        <f t="shared" si="15"/>
        <v>1.1316189584526668</v>
      </c>
      <c r="M159" s="164">
        <f t="shared" si="16"/>
        <v>2.1437431530653739</v>
      </c>
      <c r="N159" s="1">
        <f t="shared" si="18"/>
        <v>40.600000000000222</v>
      </c>
      <c r="O159" s="164">
        <f t="shared" si="17"/>
        <v>14.630541871921046</v>
      </c>
    </row>
    <row r="160" spans="1:15" x14ac:dyDescent="0.25">
      <c r="H160" s="203"/>
      <c r="I160" s="19"/>
      <c r="J160" s="164">
        <f t="shared" si="13"/>
        <v>0.15569307702986368</v>
      </c>
      <c r="K160" s="164">
        <f t="shared" si="14"/>
        <v>0.7808751058118758</v>
      </c>
      <c r="L160" s="164">
        <f t="shared" si="15"/>
        <v>1.1403472959743244</v>
      </c>
      <c r="M160" s="164">
        <f t="shared" si="16"/>
        <v>2.1562880185011402</v>
      </c>
      <c r="N160" s="1">
        <f t="shared" si="18"/>
        <v>40.700000000000223</v>
      </c>
      <c r="O160" s="164">
        <f t="shared" si="17"/>
        <v>14.570024570024437</v>
      </c>
    </row>
    <row r="161" spans="8:15" ht="15" customHeight="1" x14ac:dyDescent="0.25">
      <c r="I161" s="19"/>
      <c r="J161" s="164">
        <f t="shared" si="13"/>
        <v>0.15853949613930188</v>
      </c>
      <c r="K161" s="164">
        <f t="shared" si="14"/>
        <v>0.78791924181048067</v>
      </c>
      <c r="L161" s="164">
        <f t="shared" si="15"/>
        <v>1.1490916660662003</v>
      </c>
      <c r="M161" s="164">
        <f t="shared" si="16"/>
        <v>2.1688416270161599</v>
      </c>
      <c r="N161" s="1">
        <f t="shared" si="18"/>
        <v>40.800000000000225</v>
      </c>
      <c r="O161" s="164">
        <f t="shared" si="17"/>
        <v>14.509803921568494</v>
      </c>
    </row>
    <row r="162" spans="8:15" x14ac:dyDescent="0.25">
      <c r="I162" s="19"/>
      <c r="J162" s="164">
        <f t="shared" si="13"/>
        <v>0.16140688136477749</v>
      </c>
      <c r="K162" s="164">
        <f t="shared" si="14"/>
        <v>0.79498160227155013</v>
      </c>
      <c r="L162" s="164">
        <f t="shared" si="15"/>
        <v>1.1578519601149315</v>
      </c>
      <c r="M162" s="164">
        <f t="shared" si="16"/>
        <v>2.1814038733850172</v>
      </c>
      <c r="N162" s="1">
        <f t="shared" si="18"/>
        <v>40.900000000000226</v>
      </c>
      <c r="O162" s="164">
        <f t="shared" si="17"/>
        <v>14.449877750611112</v>
      </c>
    </row>
    <row r="163" spans="8:15" x14ac:dyDescent="0.25">
      <c r="I163" s="19"/>
      <c r="J163" s="164">
        <f t="shared" si="13"/>
        <v>0.16429513495440251</v>
      </c>
      <c r="K163" s="164">
        <f t="shared" si="14"/>
        <v>0.80206208128776335</v>
      </c>
      <c r="L163" s="164">
        <f t="shared" si="15"/>
        <v>1.1666280705686274</v>
      </c>
      <c r="M163" s="164">
        <f t="shared" si="16"/>
        <v>2.1939746534409394</v>
      </c>
      <c r="N163" s="1">
        <f t="shared" si="18"/>
        <v>41.000000000000227</v>
      </c>
      <c r="O163" s="164">
        <f t="shared" si="17"/>
        <v>14.39024390243889</v>
      </c>
    </row>
    <row r="164" spans="8:15" x14ac:dyDescent="0.25">
      <c r="H164" s="203"/>
      <c r="I164" s="19"/>
      <c r="J164" s="164">
        <f t="shared" si="13"/>
        <v>0.16720416022611359</v>
      </c>
      <c r="K164" s="164">
        <f t="shared" si="14"/>
        <v>0.8091605740015968</v>
      </c>
      <c r="L164" s="164">
        <f t="shared" si="15"/>
        <v>1.175419890923957</v>
      </c>
      <c r="M164" s="164">
        <f t="shared" si="16"/>
        <v>2.2065538640628883</v>
      </c>
      <c r="N164" s="1">
        <f t="shared" si="18"/>
        <v>41.100000000000229</v>
      </c>
      <c r="O164" s="164">
        <f t="shared" si="17"/>
        <v>14.330900243308868</v>
      </c>
    </row>
    <row r="165" spans="8:15" x14ac:dyDescent="0.25">
      <c r="I165" s="19"/>
      <c r="J165" s="164">
        <f t="shared" si="13"/>
        <v>0.17013386155500368</v>
      </c>
      <c r="K165" s="164">
        <f t="shared" si="14"/>
        <v>0.81627697659259857</v>
      </c>
      <c r="L165" s="164">
        <f t="shared" si="15"/>
        <v>1.1842273157134249</v>
      </c>
      <c r="M165" s="164">
        <f t="shared" si="16"/>
        <v>2.2191414031628334</v>
      </c>
      <c r="N165" s="1">
        <f t="shared" si="18"/>
        <v>41.20000000000023</v>
      </c>
      <c r="O165" s="164">
        <f t="shared" si="17"/>
        <v>14.271844660194038</v>
      </c>
    </row>
    <row r="166" spans="8:15" ht="14.25" customHeight="1" x14ac:dyDescent="0.25">
      <c r="I166" s="19"/>
      <c r="J166" s="164">
        <f t="shared" si="13"/>
        <v>0.17308414436083902</v>
      </c>
      <c r="K166" s="164">
        <f t="shared" si="14"/>
        <v>0.82341118626484933</v>
      </c>
      <c r="L166" s="164">
        <f t="shared" si="15"/>
        <v>1.1930502404928311</v>
      </c>
      <c r="M166" s="164">
        <f t="shared" si="16"/>
        <v>2.2317371696732193</v>
      </c>
      <c r="N166" s="1">
        <f t="shared" si="18"/>
        <v>41.300000000000232</v>
      </c>
      <c r="O166" s="164">
        <f t="shared" si="17"/>
        <v>14.213075060532553</v>
      </c>
    </row>
    <row r="167" spans="8:15" ht="14.25" customHeight="1" x14ac:dyDescent="0.25">
      <c r="I167" s="19"/>
      <c r="J167" s="164">
        <f t="shared" si="13"/>
        <v>0.17605491509575866</v>
      </c>
      <c r="K167" s="164">
        <f t="shared" si="14"/>
        <v>0.8305631012346073</v>
      </c>
      <c r="L167" s="164">
        <f t="shared" si="15"/>
        <v>1.2018885618289117</v>
      </c>
      <c r="M167" s="164">
        <f t="shared" si="16"/>
        <v>2.2443410635346073</v>
      </c>
      <c r="N167" s="1">
        <f t="shared" si="18"/>
        <v>41.400000000000233</v>
      </c>
      <c r="O167" s="164">
        <f t="shared" si="17"/>
        <v>14.154589371980542</v>
      </c>
    </row>
    <row r="168" spans="8:15" ht="14.25" customHeight="1" x14ac:dyDescent="0.25">
      <c r="I168" s="19"/>
      <c r="J168" s="164">
        <f t="shared" si="13"/>
        <v>0.1790460812321521</v>
      </c>
      <c r="K168" s="164">
        <f t="shared" si="14"/>
        <v>0.83773262071812815</v>
      </c>
      <c r="L168" s="164">
        <f t="shared" si="15"/>
        <v>1.2107421772871623</v>
      </c>
      <c r="M168" s="164">
        <f t="shared" si="16"/>
        <v>2.2569529856835016</v>
      </c>
      <c r="N168" s="1">
        <f t="shared" si="18"/>
        <v>41.500000000000234</v>
      </c>
      <c r="O168" s="164">
        <f t="shared" si="17"/>
        <v>14.096385542168537</v>
      </c>
    </row>
    <row r="169" spans="8:15" ht="14.25" customHeight="1" x14ac:dyDescent="0.25">
      <c r="I169" s="19"/>
      <c r="J169" s="164">
        <f t="shared" si="13"/>
        <v>0.18205755125071241</v>
      </c>
      <c r="K169" s="164">
        <f t="shared" si="14"/>
        <v>0.84491964491966198</v>
      </c>
      <c r="L169" s="164">
        <f t="shared" si="15"/>
        <v>1.21961098541983</v>
      </c>
      <c r="M169" s="164">
        <f t="shared" si="16"/>
        <v>2.2695728380403426</v>
      </c>
      <c r="N169" s="1">
        <f t="shared" si="18"/>
        <v>41.600000000000236</v>
      </c>
      <c r="O169" s="164">
        <f t="shared" si="17"/>
        <v>14.038461538461402</v>
      </c>
    </row>
    <row r="170" spans="8:15" ht="14.25" customHeight="1" x14ac:dyDescent="0.25">
      <c r="I170" s="19"/>
      <c r="J170" s="164">
        <f t="shared" si="13"/>
        <v>0.18508923462866372</v>
      </c>
      <c r="K170" s="164">
        <f t="shared" si="14"/>
        <v>0.85212407501962395</v>
      </c>
      <c r="L170" s="164">
        <f t="shared" si="15"/>
        <v>1.2284948857540836</v>
      </c>
      <c r="M170" s="164">
        <f t="shared" si="16"/>
        <v>2.2822005234976839</v>
      </c>
      <c r="N170" s="1">
        <f t="shared" si="18"/>
        <v>41.700000000000237</v>
      </c>
      <c r="O170" s="164">
        <f t="shared" si="17"/>
        <v>13.980815347721688</v>
      </c>
    </row>
    <row r="171" spans="8:15" ht="20.25" customHeight="1" x14ac:dyDescent="0.25">
      <c r="I171" s="19"/>
      <c r="J171" s="164">
        <f t="shared" si="13"/>
        <v>0.18814104182815816</v>
      </c>
      <c r="K171" s="164">
        <f t="shared" si="14"/>
        <v>0.85934581316293646</v>
      </c>
      <c r="L171" s="164">
        <f t="shared" si="15"/>
        <v>1.2373937787803577</v>
      </c>
      <c r="M171" s="164">
        <f t="shared" si="16"/>
        <v>2.2948359459085346</v>
      </c>
      <c r="N171" s="1">
        <f t="shared" si="18"/>
        <v>41.800000000000239</v>
      </c>
      <c r="O171" s="164">
        <f t="shared" si="17"/>
        <v>13.923444976076418</v>
      </c>
    </row>
    <row r="172" spans="8:15" ht="14.25" customHeight="1" x14ac:dyDescent="0.25">
      <c r="I172" s="19"/>
      <c r="J172" s="164">
        <f t="shared" si="13"/>
        <v>0.19121288428483785</v>
      </c>
      <c r="K172" s="164">
        <f t="shared" si="14"/>
        <v>0.86658476244752991</v>
      </c>
      <c r="L172" s="164">
        <f t="shared" si="15"/>
        <v>1.2463075659408487</v>
      </c>
      <c r="M172" s="164">
        <f t="shared" si="16"/>
        <v>2.3074790100748594</v>
      </c>
      <c r="N172" s="1">
        <f t="shared" si="18"/>
        <v>41.90000000000024</v>
      </c>
      <c r="O172" s="164">
        <f t="shared" si="17"/>
        <v>13.866348448687216</v>
      </c>
    </row>
    <row r="173" spans="8:15" ht="14.25" customHeight="1" x14ac:dyDescent="0.25">
      <c r="J173" s="164">
        <f t="shared" si="13"/>
        <v>0.19430467439656557</v>
      </c>
      <c r="K173" s="164">
        <f t="shared" si="14"/>
        <v>0.87384082691302067</v>
      </c>
      <c r="L173" s="164">
        <f t="shared" si="15"/>
        <v>1.2552361496181936</v>
      </c>
      <c r="M173" s="164">
        <f t="shared" si="16"/>
        <v>2.3201296217362621</v>
      </c>
      <c r="N173" s="1">
        <f t="shared" si="18"/>
        <v>42.000000000000242</v>
      </c>
      <c r="O173" s="164">
        <f t="shared" si="17"/>
        <v>13.809523809523672</v>
      </c>
    </row>
    <row r="174" spans="8:15" ht="14.25" customHeight="1" x14ac:dyDescent="0.25">
      <c r="J174" s="164">
        <f t="shared" si="13"/>
        <v>0.19741632551231231</v>
      </c>
      <c r="K174" s="164">
        <f t="shared" si="14"/>
        <v>0.881113911529538</v>
      </c>
      <c r="L174" s="164">
        <f t="shared" si="15"/>
        <v>1.2641794331242944</v>
      </c>
      <c r="M174" s="164">
        <f t="shared" si="16"/>
        <v>2.3327876875588101</v>
      </c>
      <c r="N174" s="1">
        <f t="shared" si="18"/>
        <v>42.100000000000243</v>
      </c>
      <c r="O174" s="164">
        <f t="shared" si="17"/>
        <v>13.752969121140005</v>
      </c>
    </row>
    <row r="175" spans="8:15" ht="14.25" customHeight="1" x14ac:dyDescent="0.25">
      <c r="J175" s="164">
        <f t="shared" si="13"/>
        <v>0.20054775192120813</v>
      </c>
      <c r="K175" s="164">
        <f t="shared" si="14"/>
        <v>0.88840392218671982</v>
      </c>
      <c r="L175" s="164">
        <f t="shared" si="15"/>
        <v>1.2731373206893148</v>
      </c>
      <c r="M175" s="164">
        <f t="shared" si="16"/>
        <v>2.3454531151240343</v>
      </c>
      <c r="N175" s="1">
        <f t="shared" si="18"/>
        <v>42.200000000000244</v>
      </c>
      <c r="O175" s="164">
        <f t="shared" si="17"/>
        <v>13.696682464454838</v>
      </c>
    </row>
    <row r="176" spans="8:15" ht="14.25" customHeight="1" x14ac:dyDescent="0.25">
      <c r="J176" s="164">
        <f t="shared" si="13"/>
        <v>0.20369886884174587</v>
      </c>
      <c r="K176" s="164">
        <f t="shared" si="14"/>
        <v>0.8957107656828559</v>
      </c>
      <c r="L176" s="164">
        <f t="shared" si="15"/>
        <v>1.2821097174508198</v>
      </c>
      <c r="M176" s="164">
        <f t="shared" si="16"/>
        <v>2.3581258129180735</v>
      </c>
      <c r="N176" s="1">
        <f t="shared" si="18"/>
        <v>42.300000000000246</v>
      </c>
      <c r="O176" s="164">
        <f t="shared" si="17"/>
        <v>13.640661938534141</v>
      </c>
    </row>
    <row r="177" spans="8:15" ht="14.25" customHeight="1" x14ac:dyDescent="0.25">
      <c r="J177" s="164">
        <f t="shared" si="13"/>
        <v>0.20686959241114092</v>
      </c>
      <c r="K177" s="164">
        <f t="shared" si="14"/>
        <v>0.90303434971419261</v>
      </c>
      <c r="L177" s="164">
        <f t="shared" si="15"/>
        <v>1.2910965294430827</v>
      </c>
      <c r="M177" s="164">
        <f t="shared" si="16"/>
        <v>2.3708056903209811</v>
      </c>
      <c r="N177" s="1">
        <f t="shared" si="18"/>
        <v>42.400000000000247</v>
      </c>
      <c r="O177" s="164">
        <f t="shared" si="17"/>
        <v>13.58490566037722</v>
      </c>
    </row>
    <row r="178" spans="8:15" ht="14.25" customHeight="1" x14ac:dyDescent="0.25">
      <c r="J178" s="164">
        <f t="shared" si="13"/>
        <v>0.21005983967484138</v>
      </c>
      <c r="K178" s="164">
        <f t="shared" si="14"/>
        <v>0.91037458286438255</v>
      </c>
      <c r="L178" s="164">
        <f t="shared" si="15"/>
        <v>1.3000976635865296</v>
      </c>
      <c r="M178" s="164">
        <f t="shared" si="16"/>
        <v>2.3834926575961735</v>
      </c>
      <c r="N178" s="1">
        <f t="shared" si="18"/>
        <v>42.500000000000249</v>
      </c>
      <c r="O178" s="164">
        <f t="shared" si="17"/>
        <v>13.529411764705745</v>
      </c>
    </row>
    <row r="179" spans="8:15" ht="14.25" customHeight="1" x14ac:dyDescent="0.25">
      <c r="J179" s="164">
        <f t="shared" si="13"/>
        <v>0.21326952857618683</v>
      </c>
      <c r="K179" s="164">
        <f t="shared" si="14"/>
        <v>0.91773137459408605</v>
      </c>
      <c r="L179" s="164">
        <f t="shared" si="15"/>
        <v>1.3091130276773431</v>
      </c>
      <c r="M179" s="164">
        <f t="shared" si="16"/>
        <v>2.3961866258800373</v>
      </c>
      <c r="N179" s="1">
        <f t="shared" si="18"/>
        <v>42.60000000000025</v>
      </c>
      <c r="O179" s="164">
        <f t="shared" si="17"/>
        <v>13.47417840375573</v>
      </c>
    </row>
    <row r="180" spans="8:15" x14ac:dyDescent="0.25">
      <c r="J180" s="164">
        <f t="shared" si="13"/>
        <v>0.21649857794621355</v>
      </c>
      <c r="K180" s="164">
        <f t="shared" si="14"/>
        <v>0.92510463523071873</v>
      </c>
      <c r="L180" s="164">
        <f t="shared" si="15"/>
        <v>1.3181425303772047</v>
      </c>
      <c r="M180" s="164">
        <f t="shared" si="16"/>
        <v>2.408887507171674</v>
      </c>
      <c r="N180" s="1">
        <f t="shared" si="18"/>
        <v>42.700000000000252</v>
      </c>
      <c r="O180" s="164">
        <f t="shared" si="17"/>
        <v>13.419203747072462</v>
      </c>
    </row>
    <row r="181" spans="8:15" x14ac:dyDescent="0.25">
      <c r="J181" s="164">
        <f t="shared" si="13"/>
        <v>0.2197469074936047</v>
      </c>
      <c r="K181" s="164">
        <f t="shared" si="14"/>
        <v>0.93249427595834056</v>
      </c>
      <c r="L181" s="164">
        <f t="shared" si="15"/>
        <v>1.3271860812031908</v>
      </c>
      <c r="M181" s="164">
        <f t="shared" si="16"/>
        <v>2.4215952143227968</v>
      </c>
      <c r="N181" s="1">
        <f t="shared" si="18"/>
        <v>42.800000000000253</v>
      </c>
      <c r="O181" s="164">
        <f t="shared" si="17"/>
        <v>13.364485981308274</v>
      </c>
    </row>
    <row r="182" spans="8:15" x14ac:dyDescent="0.25">
      <c r="J182" s="164">
        <f t="shared" si="13"/>
        <v>0.22301443779477995</v>
      </c>
      <c r="K182" s="164">
        <f t="shared" si="14"/>
        <v>0.93990020880768899</v>
      </c>
      <c r="L182" s="164">
        <f t="shared" si="15"/>
        <v>1.3362435905177945</v>
      </c>
      <c r="M182" s="164">
        <f t="shared" si="16"/>
        <v>2.4343096610277573</v>
      </c>
      <c r="N182" s="1">
        <f t="shared" si="18"/>
        <v>42.900000000000254</v>
      </c>
      <c r="O182" s="164">
        <f t="shared" si="17"/>
        <v>13.310023310023173</v>
      </c>
    </row>
    <row r="183" spans="8:15" x14ac:dyDescent="0.25">
      <c r="J183" s="164">
        <f t="shared" si="13"/>
        <v>0.22630109028412684</v>
      </c>
      <c r="K183" s="164">
        <f t="shared" si="14"/>
        <v>0.94732234664635018</v>
      </c>
      <c r="L183" s="164">
        <f t="shared" si="15"/>
        <v>1.3453149695191016</v>
      </c>
      <c r="M183" s="164">
        <f t="shared" si="16"/>
        <v>2.4470307618137244</v>
      </c>
      <c r="N183" s="1">
        <f t="shared" si="18"/>
        <v>43.000000000000256</v>
      </c>
      <c r="O183" s="164">
        <f t="shared" si="17"/>
        <v>13.255813953488232</v>
      </c>
    </row>
    <row r="184" spans="8:15" x14ac:dyDescent="0.25">
      <c r="J184" s="164">
        <f t="shared" si="13"/>
        <v>0.22960678724436689</v>
      </c>
      <c r="K184" s="164">
        <f t="shared" si="14"/>
        <v>0.95476060316906508</v>
      </c>
      <c r="L184" s="164">
        <f t="shared" si="15"/>
        <v>1.3544001302310973</v>
      </c>
      <c r="M184" s="164">
        <f t="shared" si="16"/>
        <v>2.4597584320309913</v>
      </c>
      <c r="N184" s="1">
        <f t="shared" si="18"/>
        <v>43.100000000000257</v>
      </c>
      <c r="O184" s="164">
        <f t="shared" si="17"/>
        <v>13.201856148491739</v>
      </c>
    </row>
    <row r="185" spans="8:15" x14ac:dyDescent="0.25">
      <c r="J185" s="164">
        <f t="shared" si="13"/>
        <v>0.23293145179705835</v>
      </c>
      <c r="K185" s="164">
        <f t="shared" si="14"/>
        <v>0.96221489288817519</v>
      </c>
      <c r="L185" s="164">
        <f t="shared" si="15"/>
        <v>1.3634989854941026</v>
      </c>
      <c r="M185" s="164">
        <f t="shared" si="16"/>
        <v>2.472492587843417</v>
      </c>
      <c r="N185" s="1">
        <f t="shared" si="18"/>
        <v>43.200000000000259</v>
      </c>
      <c r="O185" s="164">
        <f t="shared" si="17"/>
        <v>13.14814814814801</v>
      </c>
    </row>
    <row r="186" spans="8:15" x14ac:dyDescent="0.25">
      <c r="J186" s="164">
        <f t="shared" si="13"/>
        <v>0.23627500789323147</v>
      </c>
      <c r="K186" s="164">
        <f t="shared" si="14"/>
        <v>0.96968513112419474</v>
      </c>
      <c r="L186" s="164">
        <f t="shared" si="15"/>
        <v>1.3726114489553567</v>
      </c>
      <c r="M186" s="164">
        <f t="shared" si="16"/>
        <v>2.4852331462190094</v>
      </c>
      <c r="N186" s="1">
        <f t="shared" si="18"/>
        <v>43.30000000000026</v>
      </c>
      <c r="O186" s="164">
        <f t="shared" si="17"/>
        <v>13.094688221708868</v>
      </c>
    </row>
    <row r="187" spans="8:15" x14ac:dyDescent="0.25">
      <c r="H187" s="1"/>
      <c r="J187" s="164">
        <f t="shared" si="13"/>
        <v>0.23963738030415208</v>
      </c>
      <c r="K187" s="164">
        <f t="shared" si="14"/>
        <v>0.97717123399651684</v>
      </c>
      <c r="L187" s="164">
        <f t="shared" si="15"/>
        <v>1.3817374350597129</v>
      </c>
      <c r="M187" s="164">
        <f t="shared" si="16"/>
        <v>2.4979800249206252</v>
      </c>
      <c r="N187" s="1">
        <f t="shared" si="18"/>
        <v>43.400000000000261</v>
      </c>
      <c r="O187" s="164">
        <f t="shared" si="17"/>
        <v>13.04147465437774</v>
      </c>
    </row>
    <row r="188" spans="8:15" x14ac:dyDescent="0.25">
      <c r="H188" s="1"/>
      <c r="J188" s="164">
        <f t="shared" si="13"/>
        <v>0.24301849461221653</v>
      </c>
      <c r="K188" s="164">
        <f t="shared" si="14"/>
        <v>0.98467311841424743</v>
      </c>
      <c r="L188" s="164">
        <f t="shared" si="15"/>
        <v>1.3908768590404759</v>
      </c>
      <c r="M188" s="164">
        <f t="shared" si="16"/>
        <v>2.5107331424968091</v>
      </c>
      <c r="N188" s="1">
        <f t="shared" si="18"/>
        <v>43.500000000000263</v>
      </c>
      <c r="O188" s="164">
        <f t="shared" si="17"/>
        <v>12.988505747126297</v>
      </c>
    </row>
    <row r="189" spans="8:15" x14ac:dyDescent="0.25">
      <c r="H189" s="1"/>
      <c r="J189" s="164">
        <f t="shared" si="13"/>
        <v>0.24641827720197132</v>
      </c>
      <c r="K189" s="164">
        <f t="shared" si="14"/>
        <v>0.9921907020671652</v>
      </c>
      <c r="L189" s="164">
        <f t="shared" si="15"/>
        <v>1.4000296369103573</v>
      </c>
      <c r="M189" s="164">
        <f t="shared" si="16"/>
        <v>2.5234924182727534</v>
      </c>
      <c r="N189" s="1">
        <f t="shared" si="18"/>
        <v>43.600000000000264</v>
      </c>
      <c r="O189" s="164">
        <f t="shared" si="17"/>
        <v>12.935779816513623</v>
      </c>
    </row>
    <row r="190" spans="8:15" x14ac:dyDescent="0.25">
      <c r="H190" s="1"/>
      <c r="J190" s="164">
        <f t="shared" si="13"/>
        <v>0.24983665525125756</v>
      </c>
      <c r="K190" s="164">
        <f t="shared" si="14"/>
        <v>0.99972390341680506</v>
      </c>
      <c r="L190" s="164">
        <f t="shared" si="15"/>
        <v>1.409195685452562</v>
      </c>
      <c r="M190" s="164">
        <f t="shared" si="16"/>
        <v>2.5362577723413846</v>
      </c>
      <c r="N190" s="1">
        <f t="shared" si="18"/>
        <v>43.700000000000266</v>
      </c>
      <c r="O190" s="164">
        <f t="shared" si="17"/>
        <v>12.88329519450787</v>
      </c>
    </row>
    <row r="191" spans="8:15" x14ac:dyDescent="0.25">
      <c r="H191" s="1"/>
      <c r="J191" s="164">
        <f t="shared" si="13"/>
        <v>0.25327355672247709</v>
      </c>
      <c r="K191" s="164">
        <f t="shared" si="14"/>
        <v>1.0072726416876632</v>
      </c>
      <c r="L191" s="164">
        <f t="shared" si="15"/>
        <v>1.418374922211991</v>
      </c>
      <c r="M191" s="164">
        <f t="shared" si="16"/>
        <v>2.5490291255545698</v>
      </c>
      <c r="N191" s="1">
        <f t="shared" si="18"/>
        <v>43.800000000000267</v>
      </c>
      <c r="O191" s="164">
        <f t="shared" si="17"/>
        <v>12.831050228310364</v>
      </c>
    </row>
    <row r="192" spans="8:15" ht="21.15" customHeight="1" x14ac:dyDescent="0.25">
      <c r="H192" s="1"/>
      <c r="J192" s="164">
        <f t="shared" si="13"/>
        <v>0.25672891035398043</v>
      </c>
      <c r="K192" s="164">
        <f t="shared" si="14"/>
        <v>1.0148368368585257</v>
      </c>
      <c r="L192" s="164">
        <f t="shared" si="15"/>
        <v>1.4275672654865654</v>
      </c>
      <c r="M192" s="164">
        <f t="shared" si="16"/>
        <v>2.5618063995144449</v>
      </c>
      <c r="N192" s="1">
        <f t="shared" si="18"/>
        <v>43.900000000000269</v>
      </c>
      <c r="O192" s="164">
        <f t="shared" si="17"/>
        <v>12.779043280182094</v>
      </c>
    </row>
    <row r="193" spans="8:15" ht="21.15" customHeight="1" x14ac:dyDescent="0.25">
      <c r="H193" s="1"/>
      <c r="J193" s="164">
        <f t="shared" si="13"/>
        <v>0.26020264565157136</v>
      </c>
      <c r="K193" s="164">
        <f t="shared" si="14"/>
        <v>1.0224164096539099</v>
      </c>
      <c r="L193" s="164">
        <f t="shared" si="15"/>
        <v>1.4367726343186709</v>
      </c>
      <c r="M193" s="164">
        <f t="shared" si="16"/>
        <v>2.5745895165648589</v>
      </c>
      <c r="N193" s="1">
        <f t="shared" si="18"/>
        <v>44.00000000000027</v>
      </c>
      <c r="O193" s="164">
        <f t="shared" si="17"/>
        <v>12.727272727272588</v>
      </c>
    </row>
    <row r="194" spans="8:15" ht="21.15" customHeight="1" x14ac:dyDescent="0.25">
      <c r="H194" s="1"/>
      <c r="J194" s="164">
        <f t="shared" si="13"/>
        <v>0.26369469288013003</v>
      </c>
      <c r="K194" s="164">
        <f t="shared" si="14"/>
        <v>1.0300112815356284</v>
      </c>
      <c r="L194" s="164">
        <f t="shared" si="15"/>
        <v>1.4459909484867184</v>
      </c>
      <c r="M194" s="164">
        <f t="shared" si="16"/>
        <v>2.5873783997829407</v>
      </c>
      <c r="N194" s="1">
        <f t="shared" si="18"/>
        <v>44.100000000000271</v>
      </c>
      <c r="O194" s="164">
        <f t="shared" si="17"/>
        <v>12.675736961451108</v>
      </c>
    </row>
    <row r="195" spans="8:15" ht="21.15" customHeight="1" x14ac:dyDescent="0.25">
      <c r="H195" s="1"/>
      <c r="J195" s="164">
        <f t="shared" ref="J195:J258" si="19">IF(D$5&gt;0.2*($O195),(D$5-0.2*($O195))^2/(D$5+0.8*($O195)),0)</f>
        <v>0.26720498305534957</v>
      </c>
      <c r="K195" s="164">
        <f t="shared" ref="K195:K258" si="20">IF(E$5&gt;0.2*($O195),(E$5-0.2*($O195))^2/(E$5+0.8*($O195)),0)</f>
        <v>1.0376213746944625</v>
      </c>
      <c r="L195" s="164">
        <f t="shared" ref="L195:L258" si="21">IF(F$5&gt;0.2*($O195),(F$5-0.2*($O195))^2/(F$5+0.8*($O195)),0)</f>
        <v>1.4552221284968181</v>
      </c>
      <c r="M195" s="164">
        <f t="shared" ref="M195:M258" si="22">IF(G$5&gt;0.2*($O195),(G$5-0.2*($O195))^2/(G$5+0.8*($O195)),0)</f>
        <v>2.6001729729707721</v>
      </c>
      <c r="N195" s="1">
        <f t="shared" si="18"/>
        <v>44.200000000000273</v>
      </c>
      <c r="O195" s="164">
        <f t="shared" ref="O195:O258" si="23">IF(N195&gt;0,1000/N195-10,1000)</f>
        <v>12.624434389140131</v>
      </c>
    </row>
    <row r="196" spans="8:15" ht="14.25" customHeight="1" x14ac:dyDescent="0.25">
      <c r="H196" s="1"/>
      <c r="J196" s="164">
        <f t="shared" si="19"/>
        <v>0.27073344793558562</v>
      </c>
      <c r="K196" s="164">
        <f t="shared" si="20"/>
        <v>1.0452466120419517</v>
      </c>
      <c r="L196" s="164">
        <f t="shared" si="21"/>
        <v>1.4644660955745634</v>
      </c>
      <c r="M196" s="164">
        <f t="shared" si="22"/>
        <v>2.6129731606471767</v>
      </c>
      <c r="N196" s="1">
        <f t="shared" ref="N196:N259" si="24">N195+0.1</f>
        <v>44.300000000000274</v>
      </c>
      <c r="O196" s="164">
        <f t="shared" si="23"/>
        <v>12.573363431151101</v>
      </c>
    </row>
    <row r="197" spans="8:15" x14ac:dyDescent="0.25">
      <c r="H197" s="1"/>
      <c r="J197" s="164">
        <f t="shared" si="19"/>
        <v>0.27428002001381813</v>
      </c>
      <c r="K197" s="164">
        <f t="shared" si="20"/>
        <v>1.0528869172022906</v>
      </c>
      <c r="L197" s="164">
        <f t="shared" si="21"/>
        <v>1.473722771656935</v>
      </c>
      <c r="M197" s="164">
        <f t="shared" si="22"/>
        <v>2.6257788880396253</v>
      </c>
      <c r="N197" s="1">
        <f t="shared" si="24"/>
        <v>44.400000000000276</v>
      </c>
      <c r="O197" s="164">
        <f t="shared" si="23"/>
        <v>12.522522522522383</v>
      </c>
    </row>
    <row r="198" spans="8:15" x14ac:dyDescent="0.25">
      <c r="H198" s="1"/>
      <c r="J198" s="164">
        <f t="shared" si="19"/>
        <v>0.27784463250972208</v>
      </c>
      <c r="K198" s="164">
        <f t="shared" si="20"/>
        <v>1.0605422145043428</v>
      </c>
      <c r="L198" s="164">
        <f t="shared" si="21"/>
        <v>1.4829920793843032</v>
      </c>
      <c r="M198" s="164">
        <f t="shared" si="22"/>
        <v>2.6385900810762437</v>
      </c>
      <c r="N198" s="1">
        <f t="shared" si="24"/>
        <v>44.500000000000277</v>
      </c>
      <c r="O198" s="164">
        <f t="shared" si="23"/>
        <v>12.47191011235941</v>
      </c>
    </row>
    <row r="199" spans="8:15" ht="12.75" customHeight="1" x14ac:dyDescent="0.25">
      <c r="H199" s="1"/>
      <c r="J199" s="164">
        <f t="shared" si="19"/>
        <v>0.28142721936184439</v>
      </c>
      <c r="K199" s="164">
        <f t="shared" si="20"/>
        <v>1.0682124289737487</v>
      </c>
      <c r="L199" s="164">
        <f t="shared" si="21"/>
        <v>1.492273942092545</v>
      </c>
      <c r="M199" s="164">
        <f t="shared" si="22"/>
        <v>2.6514066663779272</v>
      </c>
      <c r="N199" s="1">
        <f t="shared" si="24"/>
        <v>44.600000000000279</v>
      </c>
      <c r="O199" s="164">
        <f t="shared" si="23"/>
        <v>12.42152466367699</v>
      </c>
    </row>
    <row r="200" spans="8:15" ht="12.75" customHeight="1" x14ac:dyDescent="0.25">
      <c r="H200" s="1"/>
      <c r="J200" s="164">
        <f t="shared" si="19"/>
        <v>0.28502771521989045</v>
      </c>
      <c r="K200" s="164">
        <f t="shared" si="20"/>
        <v>1.0758974863251562</v>
      </c>
      <c r="L200" s="164">
        <f t="shared" si="21"/>
        <v>1.5015682838052655</v>
      </c>
      <c r="M200" s="164">
        <f t="shared" si="22"/>
        <v>2.6642285712505682</v>
      </c>
      <c r="N200" s="1">
        <f t="shared" si="24"/>
        <v>44.70000000000028</v>
      </c>
      <c r="O200" s="164">
        <f t="shared" si="23"/>
        <v>12.371364653243706</v>
      </c>
    </row>
    <row r="201" spans="8:15" ht="12.75" customHeight="1" x14ac:dyDescent="0.25">
      <c r="J201" s="164">
        <f t="shared" si="19"/>
        <v>0.28864605543711036</v>
      </c>
      <c r="K201" s="164">
        <f t="shared" si="20"/>
        <v>1.0835973129545393</v>
      </c>
      <c r="L201" s="164">
        <f t="shared" si="21"/>
        <v>1.5108750292261186</v>
      </c>
      <c r="M201" s="164">
        <f t="shared" si="22"/>
        <v>2.6770557236773804</v>
      </c>
      <c r="N201" s="1">
        <f t="shared" si="24"/>
        <v>44.800000000000281</v>
      </c>
      <c r="O201" s="164">
        <f t="shared" si="23"/>
        <v>12.321428571428431</v>
      </c>
    </row>
    <row r="202" spans="8:15" x14ac:dyDescent="0.25">
      <c r="J202" s="164">
        <f t="shared" si="19"/>
        <v>0.29228217606279294</v>
      </c>
      <c r="K202" s="164">
        <f t="shared" si="20"/>
        <v>1.0913118359316316</v>
      </c>
      <c r="L202" s="164">
        <f t="shared" si="21"/>
        <v>1.5201941037312414</v>
      </c>
      <c r="M202" s="164">
        <f t="shared" si="22"/>
        <v>2.6898880523113333</v>
      </c>
      <c r="N202" s="1">
        <f t="shared" si="24"/>
        <v>44.900000000000283</v>
      </c>
      <c r="O202" s="164">
        <f t="shared" si="23"/>
        <v>12.271714922048858</v>
      </c>
    </row>
    <row r="203" spans="8:15" x14ac:dyDescent="0.25">
      <c r="J203" s="164">
        <f t="shared" si="19"/>
        <v>0.29593601383485685</v>
      </c>
      <c r="K203" s="164">
        <f t="shared" si="20"/>
        <v>1.0990409829924543</v>
      </c>
      <c r="L203" s="164">
        <f t="shared" si="21"/>
        <v>1.5295254333617769</v>
      </c>
      <c r="M203" s="164">
        <f t="shared" si="22"/>
        <v>2.7027254864676786</v>
      </c>
      <c r="N203" s="1">
        <f t="shared" si="24"/>
        <v>45.000000000000284</v>
      </c>
      <c r="O203" s="164">
        <f t="shared" si="23"/>
        <v>12.222222222222083</v>
      </c>
    </row>
    <row r="204" spans="8:15" x14ac:dyDescent="0.25">
      <c r="J204" s="164">
        <f t="shared" si="19"/>
        <v>0.29960750617254289</v>
      </c>
      <c r="K204" s="164">
        <f t="shared" si="20"/>
        <v>1.106784682531945</v>
      </c>
      <c r="L204" s="164">
        <f t="shared" si="21"/>
        <v>1.538868944816502</v>
      </c>
      <c r="M204" s="164">
        <f t="shared" si="22"/>
        <v>2.7155679561165811</v>
      </c>
      <c r="N204" s="1">
        <f t="shared" si="24"/>
        <v>45.100000000000286</v>
      </c>
      <c r="O204" s="164">
        <f t="shared" si="23"/>
        <v>12.172949002217155</v>
      </c>
    </row>
    <row r="205" spans="8:15" x14ac:dyDescent="0.25">
      <c r="J205" s="164">
        <f t="shared" si="19"/>
        <v>0.30329659116920554</v>
      </c>
      <c r="K205" s="164">
        <f t="shared" si="20"/>
        <v>1.1145428635966839</v>
      </c>
      <c r="L205" s="164">
        <f t="shared" si="21"/>
        <v>1.5482245654445592</v>
      </c>
      <c r="M205" s="164">
        <f t="shared" si="22"/>
        <v>2.7284153918758505</v>
      </c>
      <c r="N205" s="1">
        <f t="shared" si="24"/>
        <v>45.200000000000287</v>
      </c>
      <c r="O205" s="164">
        <f t="shared" si="23"/>
        <v>12.123893805309596</v>
      </c>
    </row>
    <row r="206" spans="8:15" x14ac:dyDescent="0.25">
      <c r="J206" s="164">
        <f t="shared" si="19"/>
        <v>0.30700320758519839</v>
      </c>
      <c r="K206" s="164">
        <f t="shared" si="20"/>
        <v>1.1223154558777175</v>
      </c>
      <c r="L206" s="164">
        <f t="shared" si="21"/>
        <v>1.5575922232382708</v>
      </c>
      <c r="M206" s="164">
        <f t="shared" si="22"/>
        <v>2.7412677250037629</v>
      </c>
      <c r="N206" s="1">
        <f t="shared" si="24"/>
        <v>45.300000000000288</v>
      </c>
      <c r="O206" s="164">
        <f t="shared" si="23"/>
        <v>12.07505518763783</v>
      </c>
    </row>
    <row r="207" spans="8:15" x14ac:dyDescent="0.25">
      <c r="J207" s="164">
        <f t="shared" si="19"/>
        <v>0.3107272948408577</v>
      </c>
      <c r="K207" s="164">
        <f t="shared" si="20"/>
        <v>1.1301023897034788</v>
      </c>
      <c r="L207" s="164">
        <f t="shared" si="21"/>
        <v>1.5669718468260614</v>
      </c>
      <c r="M207" s="164">
        <f t="shared" si="22"/>
        <v>2.7541248873919821</v>
      </c>
      <c r="N207" s="1">
        <f t="shared" si="24"/>
        <v>45.40000000000029</v>
      </c>
      <c r="O207" s="164">
        <f t="shared" si="23"/>
        <v>12.026431718061534</v>
      </c>
    </row>
    <row r="208" spans="8:15" x14ac:dyDescent="0.25">
      <c r="J208" s="164">
        <f t="shared" si="19"/>
        <v>0.31446879300957664</v>
      </c>
      <c r="K208" s="164">
        <f t="shared" si="20"/>
        <v>1.1379035960327955</v>
      </c>
      <c r="L208" s="164">
        <f t="shared" si="21"/>
        <v>1.576363365465465</v>
      </c>
      <c r="M208" s="164">
        <f t="shared" si="22"/>
        <v>2.7669868115585707</v>
      </c>
      <c r="N208" s="1">
        <f t="shared" si="24"/>
        <v>45.500000000000291</v>
      </c>
      <c r="O208" s="164">
        <f t="shared" si="23"/>
        <v>11.978021978021836</v>
      </c>
    </row>
    <row r="209" spans="8:15" x14ac:dyDescent="0.25">
      <c r="J209" s="164">
        <f t="shared" si="19"/>
        <v>0.31822764281097343</v>
      </c>
      <c r="K209" s="164">
        <f t="shared" si="20"/>
        <v>1.145719006447993</v>
      </c>
      <c r="L209" s="164">
        <f t="shared" si="21"/>
        <v>1.585766709036228</v>
      </c>
      <c r="M209" s="164">
        <f t="shared" si="22"/>
        <v>2.779853430641094</v>
      </c>
      <c r="N209" s="1">
        <f t="shared" si="24"/>
        <v>45.600000000000293</v>
      </c>
      <c r="O209" s="164">
        <f t="shared" si="23"/>
        <v>11.929824561403368</v>
      </c>
    </row>
    <row r="210" spans="8:15" x14ac:dyDescent="0.25">
      <c r="J210" s="164">
        <f t="shared" si="19"/>
        <v>0.32200378560415149</v>
      </c>
      <c r="K210" s="164">
        <f t="shared" si="20"/>
        <v>1.153548553148094</v>
      </c>
      <c r="L210" s="164">
        <f t="shared" si="21"/>
        <v>1.5951818080335054</v>
      </c>
      <c r="M210" s="164">
        <f t="shared" si="22"/>
        <v>2.7927246783898223</v>
      </c>
      <c r="N210" s="1">
        <f t="shared" si="24"/>
        <v>45.700000000000294</v>
      </c>
      <c r="O210" s="164">
        <f t="shared" si="23"/>
        <v>11.881838074398107</v>
      </c>
    </row>
    <row r="211" spans="8:15" x14ac:dyDescent="0.25">
      <c r="J211" s="164">
        <f t="shared" si="19"/>
        <v>0.32579716338104486</v>
      </c>
      <c r="K211" s="164">
        <f t="shared" si="20"/>
        <v>1.1613921689420965</v>
      </c>
      <c r="L211" s="164">
        <f t="shared" si="21"/>
        <v>1.6046085935611361</v>
      </c>
      <c r="M211" s="164">
        <f t="shared" si="22"/>
        <v>2.8056004891610056</v>
      </c>
      <c r="N211" s="1">
        <f t="shared" si="24"/>
        <v>45.800000000000296</v>
      </c>
      <c r="O211" s="164">
        <f t="shared" si="23"/>
        <v>11.834061135371037</v>
      </c>
    </row>
    <row r="212" spans="8:15" x14ac:dyDescent="0.25">
      <c r="J212" s="164">
        <f t="shared" si="19"/>
        <v>0.32960771875985623</v>
      </c>
      <c r="K212" s="164">
        <f t="shared" si="20"/>
        <v>1.1692497872423437</v>
      </c>
      <c r="L212" s="164">
        <f t="shared" si="21"/>
        <v>1.6140469973250202</v>
      </c>
      <c r="M212" s="164">
        <f t="shared" si="22"/>
        <v>2.818480797910254</v>
      </c>
      <c r="N212" s="1">
        <f t="shared" si="24"/>
        <v>45.900000000000297</v>
      </c>
      <c r="O212" s="164">
        <f t="shared" si="23"/>
        <v>11.786492374727526</v>
      </c>
    </row>
    <row r="213" spans="8:15" x14ac:dyDescent="0.25">
      <c r="J213" s="164">
        <f t="shared" si="19"/>
        <v>0.33343539497857849</v>
      </c>
      <c r="K213" s="164">
        <f t="shared" si="20"/>
        <v>1.1771213420579865</v>
      </c>
      <c r="L213" s="164">
        <f t="shared" si="21"/>
        <v>1.6234969516265692</v>
      </c>
      <c r="M213" s="164">
        <f t="shared" si="22"/>
        <v>2.8313655401859914</v>
      </c>
      <c r="N213" s="1">
        <f t="shared" si="24"/>
        <v>46.000000000000298</v>
      </c>
      <c r="O213" s="164">
        <f t="shared" si="23"/>
        <v>11.739130434782467</v>
      </c>
    </row>
    <row r="214" spans="8:15" x14ac:dyDescent="0.25">
      <c r="J214" s="164">
        <f t="shared" si="19"/>
        <v>0.33728013588860362</v>
      </c>
      <c r="K214" s="164">
        <f t="shared" si="20"/>
        <v>1.1850067679885239</v>
      </c>
      <c r="L214" s="164">
        <f t="shared" si="21"/>
        <v>1.6329583893562503</v>
      </c>
      <c r="M214" s="164">
        <f t="shared" si="22"/>
        <v>2.8442546521230034</v>
      </c>
      <c r="N214" s="1">
        <f t="shared" si="24"/>
        <v>46.1000000000003</v>
      </c>
      <c r="O214" s="164">
        <f t="shared" si="23"/>
        <v>11.691973969631096</v>
      </c>
    </row>
    <row r="215" spans="8:15" x14ac:dyDescent="0.25">
      <c r="J215" s="164">
        <f t="shared" si="19"/>
        <v>0.34114188594841482</v>
      </c>
      <c r="K215" s="164">
        <f t="shared" si="20"/>
        <v>1.1929060002174272</v>
      </c>
      <c r="L215" s="164">
        <f t="shared" si="21"/>
        <v>1.6424312439872149</v>
      </c>
      <c r="M215" s="164">
        <f t="shared" si="22"/>
        <v>2.8571480704360637</v>
      </c>
      <c r="N215" s="1">
        <f t="shared" si="24"/>
        <v>46.200000000000301</v>
      </c>
      <c r="O215" s="164">
        <f t="shared" si="23"/>
        <v>11.645021645021504</v>
      </c>
    </row>
    <row r="216" spans="8:15" x14ac:dyDescent="0.25">
      <c r="J216" s="164">
        <f t="shared" si="19"/>
        <v>0.34502059021736059</v>
      </c>
      <c r="K216" s="164">
        <f t="shared" si="20"/>
        <v>1.2008189745058537</v>
      </c>
      <c r="L216" s="164">
        <f t="shared" si="21"/>
        <v>1.6519154495689969</v>
      </c>
      <c r="M216" s="164">
        <f t="shared" si="22"/>
        <v>2.8700457324136419</v>
      </c>
      <c r="N216" s="1">
        <f t="shared" si="24"/>
        <v>46.300000000000303</v>
      </c>
      <c r="O216" s="164">
        <f t="shared" si="23"/>
        <v>11.598272138228801</v>
      </c>
    </row>
    <row r="217" spans="8:15" x14ac:dyDescent="0.25">
      <c r="J217" s="164">
        <f t="shared" si="19"/>
        <v>0.34891619434951204</v>
      </c>
      <c r="K217" s="164">
        <f t="shared" si="20"/>
        <v>1.2087456271864307</v>
      </c>
      <c r="L217" s="164">
        <f t="shared" si="21"/>
        <v>1.6614109407213142</v>
      </c>
      <c r="M217" s="164">
        <f t="shared" si="22"/>
        <v>2.8829475759117003</v>
      </c>
      <c r="N217" s="1">
        <f t="shared" si="24"/>
        <v>46.400000000000304</v>
      </c>
      <c r="O217" s="164">
        <f t="shared" si="23"/>
        <v>11.551724137930893</v>
      </c>
    </row>
    <row r="218" spans="8:15" x14ac:dyDescent="0.25">
      <c r="J218" s="164">
        <f t="shared" si="19"/>
        <v>0.35282864458760044</v>
      </c>
      <c r="K218" s="164">
        <f t="shared" si="20"/>
        <v>1.2166858951571342</v>
      </c>
      <c r="L218" s="164">
        <f t="shared" si="21"/>
        <v>1.6709176526279284</v>
      </c>
      <c r="M218" s="164">
        <f t="shared" si="22"/>
        <v>2.8958535393475624</v>
      </c>
      <c r="N218" s="1">
        <f t="shared" si="24"/>
        <v>46.500000000000306</v>
      </c>
      <c r="O218" s="164">
        <f t="shared" si="23"/>
        <v>11.505376344085882</v>
      </c>
    </row>
    <row r="219" spans="8:15" x14ac:dyDescent="0.25">
      <c r="J219" s="164">
        <f t="shared" si="19"/>
        <v>0.35675788775703243</v>
      </c>
      <c r="K219" s="164">
        <f t="shared" si="20"/>
        <v>1.2246397158752325</v>
      </c>
      <c r="L219" s="164">
        <f t="shared" si="21"/>
        <v>1.680435521030599</v>
      </c>
      <c r="M219" s="164">
        <f t="shared" si="22"/>
        <v>2.9087635616938652</v>
      </c>
      <c r="N219" s="1">
        <f t="shared" si="24"/>
        <v>46.600000000000307</v>
      </c>
      <c r="O219" s="164">
        <f t="shared" si="23"/>
        <v>11.459227467811019</v>
      </c>
    </row>
    <row r="220" spans="8:15" x14ac:dyDescent="0.25">
      <c r="H220" s="1"/>
      <c r="J220" s="164">
        <f t="shared" si="19"/>
        <v>0.36070387125998432</v>
      </c>
      <c r="K220" s="164">
        <f t="shared" si="20"/>
        <v>1.2326070273513148</v>
      </c>
      <c r="L220" s="164">
        <f t="shared" si="21"/>
        <v>1.6899644822231068</v>
      </c>
      <c r="M220" s="164">
        <f t="shared" si="22"/>
        <v>2.9216775824725887</v>
      </c>
      <c r="N220" s="1">
        <f t="shared" si="24"/>
        <v>46.700000000000308</v>
      </c>
      <c r="O220" s="164">
        <f t="shared" si="23"/>
        <v>11.413276231263243</v>
      </c>
    </row>
    <row r="221" spans="8:15" x14ac:dyDescent="0.25">
      <c r="H221" s="1"/>
      <c r="J221" s="164">
        <f t="shared" si="19"/>
        <v>0.36466654306957319</v>
      </c>
      <c r="K221" s="164">
        <f t="shared" si="20"/>
        <v>1.2405877681433966</v>
      </c>
      <c r="L221" s="164">
        <f t="shared" si="21"/>
        <v>1.6995044730453579</v>
      </c>
      <c r="M221" s="164">
        <f t="shared" si="22"/>
        <v>2.9345955417491578</v>
      </c>
      <c r="N221" s="1">
        <f t="shared" si="24"/>
        <v>46.80000000000031</v>
      </c>
      <c r="O221" s="164">
        <f t="shared" si="23"/>
        <v>11.367521367521228</v>
      </c>
    </row>
    <row r="222" spans="8:15" x14ac:dyDescent="0.25">
      <c r="H222" s="1"/>
      <c r="J222" s="164">
        <f t="shared" si="19"/>
        <v>0.36864585172410358</v>
      </c>
      <c r="K222" s="164">
        <f t="shared" si="20"/>
        <v>1.2485818773510979</v>
      </c>
      <c r="L222" s="164">
        <f t="shared" si="21"/>
        <v>1.7090554308775621</v>
      </c>
      <c r="M222" s="164">
        <f t="shared" si="22"/>
        <v>2.9475173801266279</v>
      </c>
      <c r="N222" s="1">
        <f t="shared" si="24"/>
        <v>46.900000000000311</v>
      </c>
      <c r="O222" s="164">
        <f t="shared" si="23"/>
        <v>11.32196162046894</v>
      </c>
    </row>
    <row r="223" spans="8:15" x14ac:dyDescent="0.25">
      <c r="H223" s="1"/>
      <c r="J223" s="164">
        <f t="shared" si="19"/>
        <v>0.37264174632138797</v>
      </c>
      <c r="K223" s="164">
        <f t="shared" si="20"/>
        <v>1.2565892946098969</v>
      </c>
      <c r="L223" s="164">
        <f t="shared" si="21"/>
        <v>1.7186172936344819</v>
      </c>
      <c r="M223" s="164">
        <f t="shared" si="22"/>
        <v>2.9604430387399359</v>
      </c>
      <c r="N223" s="1">
        <f t="shared" si="24"/>
        <v>47.000000000000313</v>
      </c>
      <c r="O223" s="164">
        <f t="shared" si="23"/>
        <v>11.276595744680709</v>
      </c>
    </row>
    <row r="224" spans="8:15" x14ac:dyDescent="0.25">
      <c r="H224" s="1"/>
      <c r="J224" s="164">
        <f t="shared" si="19"/>
        <v>0.3766541765131422</v>
      </c>
      <c r="K224" s="164">
        <f t="shared" si="20"/>
        <v>1.264609960085457</v>
      </c>
      <c r="L224" s="164">
        <f t="shared" si="21"/>
        <v>1.7281899997597647</v>
      </c>
      <c r="M224" s="164">
        <f t="shared" si="22"/>
        <v>2.9733724592502297</v>
      </c>
      <c r="N224" s="1">
        <f t="shared" si="24"/>
        <v>47.100000000000314</v>
      </c>
      <c r="O224" s="164">
        <f t="shared" si="23"/>
        <v>11.231422505307712</v>
      </c>
    </row>
    <row r="225" spans="8:15" x14ac:dyDescent="0.25">
      <c r="H225" s="1"/>
      <c r="J225" s="164">
        <f t="shared" si="19"/>
        <v>0.38068309249945176</v>
      </c>
      <c r="K225" s="164">
        <f t="shared" si="20"/>
        <v>1.2726438144680259</v>
      </c>
      <c r="L225" s="164">
        <f t="shared" si="21"/>
        <v>1.7377734882203333</v>
      </c>
      <c r="M225" s="164">
        <f t="shared" si="22"/>
        <v>2.9863055838392696</v>
      </c>
      <c r="N225" s="1">
        <f t="shared" si="24"/>
        <v>47.200000000000315</v>
      </c>
      <c r="O225" s="164">
        <f t="shared" si="23"/>
        <v>11.186440677965962</v>
      </c>
    </row>
    <row r="226" spans="8:15" x14ac:dyDescent="0.25">
      <c r="H226" s="1"/>
      <c r="J226" s="164">
        <f t="shared" si="19"/>
        <v>0.38472844502331122</v>
      </c>
      <c r="K226" s="164">
        <f t="shared" si="20"/>
        <v>1.2806907989669065</v>
      </c>
      <c r="L226" s="164">
        <f t="shared" si="21"/>
        <v>1.7473676985008646</v>
      </c>
      <c r="M226" s="164">
        <f t="shared" si="22"/>
        <v>2.9992423552039016</v>
      </c>
      <c r="N226" s="1">
        <f t="shared" si="24"/>
        <v>47.300000000000317</v>
      </c>
      <c r="O226" s="164">
        <f t="shared" si="23"/>
        <v>11.141649048625652</v>
      </c>
    </row>
    <row r="227" spans="8:15" x14ac:dyDescent="0.25">
      <c r="J227" s="164">
        <f t="shared" si="19"/>
        <v>0.38879018536523047</v>
      </c>
      <c r="K227" s="164">
        <f t="shared" si="20"/>
        <v>1.2887508553049969</v>
      </c>
      <c r="L227" s="164">
        <f t="shared" si="21"/>
        <v>1.7569725705983152</v>
      </c>
      <c r="M227" s="164">
        <f t="shared" si="22"/>
        <v>3.0121827165505919</v>
      </c>
      <c r="N227" s="1">
        <f t="shared" si="24"/>
        <v>47.400000000000318</v>
      </c>
      <c r="O227" s="164">
        <f t="shared" si="23"/>
        <v>11.097046413501968</v>
      </c>
    </row>
    <row r="228" spans="8:15" x14ac:dyDescent="0.25">
      <c r="J228" s="164">
        <f t="shared" si="19"/>
        <v>0.39286826533791402</v>
      </c>
      <c r="K228" s="164">
        <f t="shared" si="20"/>
        <v>1.2968239257133951</v>
      </c>
      <c r="L228" s="164">
        <f t="shared" si="21"/>
        <v>1.7665880450165408</v>
      </c>
      <c r="M228" s="164">
        <f t="shared" si="22"/>
        <v>3.0251266115900433</v>
      </c>
      <c r="N228" s="1">
        <f t="shared" si="24"/>
        <v>47.50000000000032</v>
      </c>
      <c r="O228" s="164">
        <f t="shared" si="23"/>
        <v>11.052631578947228</v>
      </c>
    </row>
    <row r="229" spans="8:15" x14ac:dyDescent="0.25">
      <c r="J229" s="164">
        <f t="shared" si="19"/>
        <v>0.396962637281007</v>
      </c>
      <c r="K229" s="164">
        <f t="shared" si="20"/>
        <v>1.3049099529260835</v>
      </c>
      <c r="L229" s="164">
        <f t="shared" si="21"/>
        <v>1.7762140627609679</v>
      </c>
      <c r="M229" s="164">
        <f t="shared" si="22"/>
        <v>3.0380739845318732</v>
      </c>
      <c r="N229" s="1">
        <f t="shared" si="24"/>
        <v>47.600000000000321</v>
      </c>
      <c r="O229" s="164">
        <f t="shared" si="23"/>
        <v>11.008403361344396</v>
      </c>
    </row>
    <row r="230" spans="8:15" x14ac:dyDescent="0.25">
      <c r="J230" s="164">
        <f t="shared" si="19"/>
        <v>0.40107325405590744</v>
      </c>
      <c r="K230" s="164">
        <f t="shared" si="20"/>
        <v>1.313008880174668</v>
      </c>
      <c r="L230" s="164">
        <f t="shared" si="21"/>
        <v>1.7858505653333345</v>
      </c>
      <c r="M230" s="164">
        <f t="shared" si="22"/>
        <v>3.0510247800793562</v>
      </c>
      <c r="N230" s="1">
        <f t="shared" si="24"/>
        <v>47.700000000000323</v>
      </c>
      <c r="O230" s="164">
        <f t="shared" si="23"/>
        <v>10.964360587001956</v>
      </c>
    </row>
    <row r="231" spans="8:15" x14ac:dyDescent="0.25">
      <c r="J231" s="164">
        <f t="shared" si="19"/>
        <v>0.40520006904064609</v>
      </c>
      <c r="K231" s="164">
        <f t="shared" si="20"/>
        <v>1.3211206511831886</v>
      </c>
      <c r="L231" s="164">
        <f t="shared" si="21"/>
        <v>1.7954974947265043</v>
      </c>
      <c r="M231" s="164">
        <f t="shared" si="22"/>
        <v>3.0639789434242393</v>
      </c>
      <c r="N231" s="1">
        <f t="shared" si="24"/>
        <v>47.800000000000324</v>
      </c>
      <c r="O231" s="164">
        <f t="shared" si="23"/>
        <v>10.920502092050068</v>
      </c>
    </row>
    <row r="232" spans="8:15" x14ac:dyDescent="0.25">
      <c r="J232" s="164">
        <f t="shared" si="19"/>
        <v>0.40934303612483081</v>
      </c>
      <c r="K232" s="164">
        <f t="shared" si="20"/>
        <v>1.3292452101629972</v>
      </c>
      <c r="L232" s="164">
        <f t="shared" si="21"/>
        <v>1.8051547934193337</v>
      </c>
      <c r="M232" s="164">
        <f t="shared" si="22"/>
        <v>3.076936420241613</v>
      </c>
      <c r="N232" s="1">
        <f t="shared" si="24"/>
        <v>47.900000000000325</v>
      </c>
      <c r="O232" s="164">
        <f t="shared" si="23"/>
        <v>10.876826722338063</v>
      </c>
    </row>
    <row r="233" spans="8:15" x14ac:dyDescent="0.25">
      <c r="J233" s="164">
        <f t="shared" si="19"/>
        <v>0.41350210970465506</v>
      </c>
      <c r="K233" s="164">
        <f t="shared" si="20"/>
        <v>1.337382501807691</v>
      </c>
      <c r="L233" s="164">
        <f t="shared" si="21"/>
        <v>1.8148224043716168</v>
      </c>
      <c r="M233" s="164">
        <f t="shared" si="22"/>
        <v>3.0898971566848576</v>
      </c>
      <c r="N233" s="1">
        <f t="shared" si="24"/>
        <v>48.000000000000327</v>
      </c>
      <c r="O233" s="164">
        <f t="shared" si="23"/>
        <v>10.83333333333319</v>
      </c>
    </row>
    <row r="234" spans="8:15" x14ac:dyDescent="0.25">
      <c r="J234" s="164">
        <f t="shared" si="19"/>
        <v>0.41767724467797074</v>
      </c>
      <c r="K234" s="164">
        <f t="shared" si="20"/>
        <v>1.345532471288122</v>
      </c>
      <c r="L234" s="164">
        <f t="shared" si="21"/>
        <v>1.8245002710190792</v>
      </c>
      <c r="M234" s="164">
        <f t="shared" si="22"/>
        <v>3.1028610993806418</v>
      </c>
      <c r="N234" s="1">
        <f t="shared" si="24"/>
        <v>48.100000000000328</v>
      </c>
      <c r="O234" s="164">
        <f t="shared" si="23"/>
        <v>10.790020790020648</v>
      </c>
    </row>
    <row r="235" spans="8:15" x14ac:dyDescent="0.25">
      <c r="J235" s="164">
        <f t="shared" si="19"/>
        <v>0.42186839643942314</v>
      </c>
      <c r="K235" s="164">
        <f t="shared" si="20"/>
        <v>1.3536950642474554</v>
      </c>
      <c r="L235" s="164">
        <f t="shared" si="21"/>
        <v>1.8341883372684495</v>
      </c>
      <c r="M235" s="164">
        <f t="shared" si="22"/>
        <v>3.1158281954239926</v>
      </c>
      <c r="N235" s="1">
        <f t="shared" si="24"/>
        <v>48.20000000000033</v>
      </c>
      <c r="O235" s="164">
        <f t="shared" si="23"/>
        <v>10.746887966804838</v>
      </c>
    </row>
    <row r="236" spans="8:15" x14ac:dyDescent="0.25">
      <c r="J236" s="164">
        <f t="shared" si="19"/>
        <v>0.42607552087564643</v>
      </c>
      <c r="K236" s="164">
        <f t="shared" si="20"/>
        <v>1.3618702267963001</v>
      </c>
      <c r="L236" s="164">
        <f t="shared" si="21"/>
        <v>1.8438865474925772</v>
      </c>
      <c r="M236" s="164">
        <f t="shared" si="22"/>
        <v>3.1287983923734202</v>
      </c>
      <c r="N236" s="1">
        <f t="shared" si="24"/>
        <v>48.300000000000331</v>
      </c>
      <c r="O236" s="164">
        <f t="shared" si="23"/>
        <v>10.703933747411867</v>
      </c>
    </row>
    <row r="237" spans="8:15" x14ac:dyDescent="0.25">
      <c r="J237" s="164">
        <f t="shared" si="19"/>
        <v>0.43029857436052055</v>
      </c>
      <c r="K237" s="164">
        <f t="shared" si="20"/>
        <v>1.3700579055078899</v>
      </c>
      <c r="L237" s="164">
        <f t="shared" si="21"/>
        <v>1.8535948465256205</v>
      </c>
      <c r="M237" s="164">
        <f t="shared" si="22"/>
        <v>3.1417716382461038</v>
      </c>
      <c r="N237" s="1">
        <f t="shared" si="24"/>
        <v>48.400000000000333</v>
      </c>
      <c r="O237" s="164">
        <f t="shared" si="23"/>
        <v>10.661157024793248</v>
      </c>
    </row>
    <row r="238" spans="8:15" x14ac:dyDescent="0.25">
      <c r="J238" s="164">
        <f t="shared" si="19"/>
        <v>0.43453751375048938</v>
      </c>
      <c r="K238" s="164">
        <f t="shared" si="20"/>
        <v>1.378258047413335</v>
      </c>
      <c r="L238" s="164">
        <f t="shared" si="21"/>
        <v>1.8633131796582911</v>
      </c>
      <c r="M238" s="164">
        <f t="shared" si="22"/>
        <v>3.1547478815131442</v>
      </c>
      <c r="N238" s="1">
        <f t="shared" si="24"/>
        <v>48.500000000000334</v>
      </c>
      <c r="O238" s="164">
        <f t="shared" si="23"/>
        <v>10.618556701030787</v>
      </c>
    </row>
    <row r="239" spans="8:15" x14ac:dyDescent="0.25">
      <c r="J239" s="164">
        <f t="shared" si="19"/>
        <v>0.43879229637993467</v>
      </c>
      <c r="K239" s="164">
        <f t="shared" si="20"/>
        <v>1.3864705999969216</v>
      </c>
      <c r="L239" s="164">
        <f t="shared" si="21"/>
        <v>1.8730414926331571</v>
      </c>
      <c r="M239" s="164">
        <f t="shared" si="22"/>
        <v>3.1677270710948648</v>
      </c>
      <c r="N239" s="1">
        <f t="shared" si="24"/>
        <v>48.600000000000335</v>
      </c>
      <c r="O239" s="164">
        <f t="shared" si="23"/>
        <v>10.576131687242658</v>
      </c>
    </row>
    <row r="240" spans="8:15" x14ac:dyDescent="0.25">
      <c r="J240" s="164">
        <f t="shared" si="19"/>
        <v>0.44306288005661082</v>
      </c>
      <c r="K240" s="164">
        <f t="shared" si="20"/>
        <v>1.3946955111914789</v>
      </c>
      <c r="L240" s="164">
        <f t="shared" si="21"/>
        <v>1.8827797316400037</v>
      </c>
      <c r="M240" s="164">
        <f t="shared" si="22"/>
        <v>3.1807091563561753</v>
      </c>
      <c r="N240" s="1">
        <f t="shared" si="24"/>
        <v>48.700000000000337</v>
      </c>
      <c r="O240" s="164">
        <f t="shared" si="23"/>
        <v>10.533880903490619</v>
      </c>
    </row>
    <row r="241" spans="10:15" x14ac:dyDescent="0.25">
      <c r="J241" s="164">
        <f t="shared" si="19"/>
        <v>0.4473492230571362</v>
      </c>
      <c r="K241" s="164">
        <f t="shared" si="20"/>
        <v>1.4029327293737941</v>
      </c>
      <c r="L241" s="164">
        <f t="shared" si="21"/>
        <v>1.8925278433112525</v>
      </c>
      <c r="M241" s="164">
        <f t="shared" si="22"/>
        <v>3.193694087101997</v>
      </c>
      <c r="N241" s="1">
        <f t="shared" si="24"/>
        <v>48.800000000000338</v>
      </c>
      <c r="O241" s="164">
        <f t="shared" si="23"/>
        <v>10.491803278688383</v>
      </c>
    </row>
    <row r="242" spans="10:15" x14ac:dyDescent="0.25">
      <c r="J242" s="164">
        <f t="shared" si="19"/>
        <v>0.45165128412253969</v>
      </c>
      <c r="K242" s="164">
        <f t="shared" si="20"/>
        <v>1.4111822033600894</v>
      </c>
      <c r="L242" s="164">
        <f t="shared" si="21"/>
        <v>1.9022857747174358</v>
      </c>
      <c r="M242" s="164">
        <f t="shared" si="22"/>
        <v>3.2066818135727337</v>
      </c>
      <c r="N242" s="1">
        <f t="shared" si="24"/>
        <v>48.90000000000034</v>
      </c>
      <c r="O242" s="164">
        <f t="shared" si="23"/>
        <v>10.449897750511106</v>
      </c>
    </row>
    <row r="243" spans="10:15" x14ac:dyDescent="0.25">
      <c r="J243" s="164">
        <f t="shared" si="19"/>
        <v>0.455969022453865</v>
      </c>
      <c r="K243" s="164">
        <f t="shared" si="20"/>
        <v>1.4194438824015561</v>
      </c>
      <c r="L243" s="164">
        <f t="shared" si="21"/>
        <v>1.912053473362725</v>
      </c>
      <c r="M243" s="164">
        <f t="shared" si="22"/>
        <v>3.2196722864398093</v>
      </c>
      <c r="N243" s="1">
        <f t="shared" si="24"/>
        <v>49.000000000000341</v>
      </c>
      <c r="O243" s="164">
        <f t="shared" si="23"/>
        <v>10.40816326530598</v>
      </c>
    </row>
    <row r="244" spans="10:15" x14ac:dyDescent="0.25">
      <c r="J244" s="164">
        <f t="shared" si="19"/>
        <v>0.4603023977078281</v>
      </c>
      <c r="K244" s="164">
        <f t="shared" si="20"/>
        <v>1.4277177161799364</v>
      </c>
      <c r="L244" s="164">
        <f t="shared" si="21"/>
        <v>1.9218308871805172</v>
      </c>
      <c r="M244" s="164">
        <f t="shared" si="22"/>
        <v>3.2326654568012509</v>
      </c>
      <c r="N244" s="1">
        <f t="shared" si="24"/>
        <v>49.100000000000342</v>
      </c>
      <c r="O244" s="164">
        <f t="shared" si="23"/>
        <v>10.366598778003933</v>
      </c>
    </row>
    <row r="245" spans="10:15" x14ac:dyDescent="0.25">
      <c r="J245" s="164">
        <f t="shared" si="19"/>
        <v>0.46465136999252982</v>
      </c>
      <c r="K245" s="164">
        <f t="shared" si="20"/>
        <v>1.4360036548031652</v>
      </c>
      <c r="L245" s="164">
        <f t="shared" si="21"/>
        <v>1.9316179645290743</v>
      </c>
      <c r="M245" s="164">
        <f t="shared" si="22"/>
        <v>3.2456612761773349</v>
      </c>
      <c r="N245" s="1">
        <f t="shared" si="24"/>
        <v>49.200000000000344</v>
      </c>
      <c r="O245" s="164">
        <f t="shared" si="23"/>
        <v>10.325203252032377</v>
      </c>
    </row>
    <row r="246" spans="10:15" x14ac:dyDescent="0.25">
      <c r="J246" s="164">
        <f t="shared" si="19"/>
        <v>0.46901589986322062</v>
      </c>
      <c r="K246" s="164">
        <f t="shared" si="20"/>
        <v>1.4443016488010618</v>
      </c>
      <c r="L246" s="164">
        <f t="shared" si="21"/>
        <v>1.9414146541872077</v>
      </c>
      <c r="M246" s="164">
        <f t="shared" si="22"/>
        <v>3.2586596965062711</v>
      </c>
      <c r="N246" s="1">
        <f t="shared" si="24"/>
        <v>49.300000000000345</v>
      </c>
      <c r="O246" s="164">
        <f t="shared" si="23"/>
        <v>10.283975659229068</v>
      </c>
    </row>
    <row r="247" spans="10:15" x14ac:dyDescent="0.25">
      <c r="J247" s="164">
        <f t="shared" si="19"/>
        <v>0.47339594831811982</v>
      </c>
      <c r="K247" s="164">
        <f t="shared" si="20"/>
        <v>1.4526116491210754</v>
      </c>
      <c r="L247" s="164">
        <f t="shared" si="21"/>
        <v>1.9512209053500329</v>
      </c>
      <c r="M247" s="164">
        <f t="shared" si="22"/>
        <v>3.2716606701399611</v>
      </c>
      <c r="N247" s="1">
        <f t="shared" si="24"/>
        <v>49.400000000000347</v>
      </c>
      <c r="O247" s="164">
        <f t="shared" si="23"/>
        <v>10.242914979756943</v>
      </c>
    </row>
    <row r="248" spans="10:15" x14ac:dyDescent="0.25">
      <c r="J248" s="164">
        <f t="shared" si="19"/>
        <v>0.47779147679428441</v>
      </c>
      <c r="K248" s="164">
        <f t="shared" si="20"/>
        <v>1.4609336071240799</v>
      </c>
      <c r="L248" s="164">
        <f t="shared" si="21"/>
        <v>1.9610366676247566</v>
      </c>
      <c r="M248" s="164">
        <f t="shared" si="22"/>
        <v>3.2846641498397875</v>
      </c>
      <c r="N248" s="1">
        <f t="shared" si="24"/>
        <v>49.500000000000348</v>
      </c>
      <c r="O248" s="164">
        <f t="shared" si="23"/>
        <v>10.202020202020059</v>
      </c>
    </row>
    <row r="249" spans="10:15" x14ac:dyDescent="0.25">
      <c r="J249" s="164">
        <f t="shared" si="19"/>
        <v>0.48220244716353045</v>
      </c>
      <c r="K249" s="164">
        <f t="shared" si="20"/>
        <v>1.4692674745802254</v>
      </c>
      <c r="L249" s="164">
        <f t="shared" si="21"/>
        <v>1.9708618910265234</v>
      </c>
      <c r="M249" s="164">
        <f t="shared" si="22"/>
        <v>3.2976700887724646</v>
      </c>
      <c r="N249" s="1">
        <f t="shared" si="24"/>
        <v>49.60000000000035</v>
      </c>
      <c r="O249" s="164">
        <f t="shared" si="23"/>
        <v>10.161290322580502</v>
      </c>
    </row>
    <row r="250" spans="10:15" x14ac:dyDescent="0.25">
      <c r="J250" s="164">
        <f t="shared" si="19"/>
        <v>0.48662882172840538</v>
      </c>
      <c r="K250" s="164">
        <f t="shared" si="20"/>
        <v>1.4776132036648313</v>
      </c>
      <c r="L250" s="164">
        <f t="shared" si="21"/>
        <v>1.9806965259743186</v>
      </c>
      <c r="M250" s="164">
        <f t="shared" si="22"/>
        <v>3.31067844050594</v>
      </c>
      <c r="N250" s="1">
        <f t="shared" si="24"/>
        <v>49.700000000000351</v>
      </c>
      <c r="O250" s="164">
        <f t="shared" si="23"/>
        <v>10.120724346076315</v>
      </c>
    </row>
    <row r="251" spans="10:15" x14ac:dyDescent="0.25">
      <c r="J251" s="164">
        <f t="shared" si="19"/>
        <v>0.49107056321820719</v>
      </c>
      <c r="K251" s="164">
        <f t="shared" si="20"/>
        <v>1.4859707469543348</v>
      </c>
      <c r="L251" s="164">
        <f t="shared" si="21"/>
        <v>1.9905405232869053</v>
      </c>
      <c r="M251" s="164">
        <f t="shared" si="22"/>
        <v>3.3236891590053381</v>
      </c>
      <c r="N251" s="1">
        <f t="shared" si="24"/>
        <v>49.800000000000352</v>
      </c>
      <c r="O251" s="164">
        <f t="shared" si="23"/>
        <v>10.080321285140421</v>
      </c>
    </row>
    <row r="252" spans="10:15" x14ac:dyDescent="0.25">
      <c r="J252" s="164">
        <f t="shared" si="19"/>
        <v>0.49552763478505724</v>
      </c>
      <c r="K252" s="164">
        <f t="shared" si="20"/>
        <v>1.4943400574222896</v>
      </c>
      <c r="L252" s="164">
        <f t="shared" si="21"/>
        <v>2.0003938341788272</v>
      </c>
      <c r="M252" s="164">
        <f t="shared" si="22"/>
        <v>3.3367021986289638</v>
      </c>
      <c r="N252" s="1">
        <f t="shared" si="24"/>
        <v>49.900000000000354</v>
      </c>
      <c r="O252" s="164">
        <f t="shared" si="23"/>
        <v>10.0400801603205</v>
      </c>
    </row>
    <row r="253" spans="10:15" x14ac:dyDescent="0.25">
      <c r="J253" s="164">
        <f t="shared" si="19"/>
        <v>0.50000000000001588</v>
      </c>
      <c r="K253" s="164">
        <f t="shared" si="20"/>
        <v>1.5027210884354043</v>
      </c>
      <c r="L253" s="164">
        <f t="shared" si="21"/>
        <v>2.0102564102564453</v>
      </c>
      <c r="M253" s="164">
        <f t="shared" si="22"/>
        <v>3.3497175141243396</v>
      </c>
      <c r="N253" s="1">
        <f t="shared" si="24"/>
        <v>50.000000000000355</v>
      </c>
      <c r="O253" s="164">
        <f t="shared" si="23"/>
        <v>9.9999999999998579</v>
      </c>
    </row>
    <row r="254" spans="10:15" x14ac:dyDescent="0.25">
      <c r="J254" s="164">
        <f t="shared" si="19"/>
        <v>0.50448762284925031</v>
      </c>
      <c r="K254" s="164">
        <f t="shared" si="20"/>
        <v>1.5111137937496375</v>
      </c>
      <c r="L254" s="164">
        <f t="shared" si="21"/>
        <v>2.020128203514028</v>
      </c>
      <c r="M254" s="164">
        <f t="shared" si="22"/>
        <v>3.3627350606243027</v>
      </c>
      <c r="N254" s="1">
        <f t="shared" si="24"/>
        <v>50.100000000000357</v>
      </c>
      <c r="O254" s="164">
        <f t="shared" si="23"/>
        <v>9.9600798403192208</v>
      </c>
    </row>
    <row r="255" spans="10:15" x14ac:dyDescent="0.25">
      <c r="J255" s="164">
        <f t="shared" si="19"/>
        <v>0.50899046773024847</v>
      </c>
      <c r="K255" s="164">
        <f t="shared" si="20"/>
        <v>1.5195181275063372</v>
      </c>
      <c r="L255" s="164">
        <f t="shared" si="21"/>
        <v>2.0300091663298949</v>
      </c>
      <c r="M255" s="164">
        <f t="shared" si="22"/>
        <v>3.3757547936431482</v>
      </c>
      <c r="N255" s="1">
        <f t="shared" si="24"/>
        <v>50.200000000000358</v>
      </c>
      <c r="O255" s="164">
        <f t="shared" si="23"/>
        <v>9.9203187250994596</v>
      </c>
    </row>
    <row r="256" spans="10:15" x14ac:dyDescent="0.25">
      <c r="J256" s="164">
        <f t="shared" si="19"/>
        <v>0.51350849944807508</v>
      </c>
      <c r="K256" s="164">
        <f t="shared" si="20"/>
        <v>1.5279340442284186</v>
      </c>
      <c r="L256" s="164">
        <f t="shared" si="21"/>
        <v>2.0398992514625887</v>
      </c>
      <c r="M256" s="164">
        <f t="shared" si="22"/>
        <v>3.3887766690728021</v>
      </c>
      <c r="N256" s="1">
        <f t="shared" si="24"/>
        <v>50.30000000000036</v>
      </c>
      <c r="O256" s="164">
        <f t="shared" si="23"/>
        <v>9.8807157057652653</v>
      </c>
    </row>
    <row r="257" spans="10:15" x14ac:dyDescent="0.25">
      <c r="J257" s="164">
        <f t="shared" si="19"/>
        <v>0.51804168321168031</v>
      </c>
      <c r="K257" s="164">
        <f t="shared" si="20"/>
        <v>1.5363614988165997</v>
      </c>
      <c r="L257" s="164">
        <f t="shared" si="21"/>
        <v>2.0497984120471138</v>
      </c>
      <c r="M257" s="164">
        <f t="shared" si="22"/>
        <v>3.4018006431790657</v>
      </c>
      <c r="N257" s="1">
        <f t="shared" si="24"/>
        <v>50.400000000000361</v>
      </c>
      <c r="O257" s="164">
        <f t="shared" si="23"/>
        <v>9.8412698412696997</v>
      </c>
    </row>
    <row r="258" spans="10:15" x14ac:dyDescent="0.25">
      <c r="J258" s="164">
        <f t="shared" si="19"/>
        <v>0.52258998463024853</v>
      </c>
      <c r="K258" s="164">
        <f t="shared" si="20"/>
        <v>1.5448004465456728</v>
      </c>
      <c r="L258" s="164">
        <f t="shared" si="21"/>
        <v>2.0597066015912029</v>
      </c>
      <c r="M258" s="164">
        <f t="shared" si="22"/>
        <v>3.4148266725978815</v>
      </c>
      <c r="N258" s="1">
        <f t="shared" si="24"/>
        <v>50.500000000000362</v>
      </c>
      <c r="O258" s="164">
        <f t="shared" si="23"/>
        <v>9.8019801980196597</v>
      </c>
    </row>
    <row r="259" spans="10:15" x14ac:dyDescent="0.25">
      <c r="J259" s="164">
        <f t="shared" ref="J259:J322" si="25">IF(D$5&gt;0.2*($O259),(D$5-0.2*($O259))^2/(D$5+0.8*($O259)),0)</f>
        <v>0.52715336970959248</v>
      </c>
      <c r="K259" s="164">
        <f t="shared" ref="K259:K322" si="26">IF(E$5&gt;0.2*($O259),(E$5-0.2*($O259))^2/(E$5+0.8*($O259)),0)</f>
        <v>1.5532508430608227</v>
      </c>
      <c r="L259" s="164">
        <f t="shared" ref="L259:L322" si="27">IF(F$5&gt;0.2*($O259),(F$5-0.2*($O259))^2/(F$5+0.8*($O259)),0)</f>
        <v>2.0696237739716357</v>
      </c>
      <c r="M259" s="164">
        <f t="shared" ref="M259:M322" si="28">IF(G$5&gt;0.2*($O259),(G$5-0.2*($O259))^2/(G$5+0.8*($O259)),0)</f>
        <v>3.4278547143316587</v>
      </c>
      <c r="N259" s="1">
        <f t="shared" si="24"/>
        <v>50.600000000000364</v>
      </c>
      <c r="O259" s="164">
        <f t="shared" ref="O259:O322" si="29">IF(N259&gt;0,1000/N259-10,1000)</f>
        <v>9.762845849802229</v>
      </c>
    </row>
    <row r="260" spans="10:15" x14ac:dyDescent="0.25">
      <c r="J260" s="164">
        <f t="shared" si="25"/>
        <v>0.53173180484859284</v>
      </c>
      <c r="K260" s="164">
        <f t="shared" si="26"/>
        <v>1.5617126443739917</v>
      </c>
      <c r="L260" s="164">
        <f t="shared" si="27"/>
        <v>2.0795498834306021</v>
      </c>
      <c r="M260" s="164">
        <f t="shared" si="28"/>
        <v>3.4408847257456325</v>
      </c>
      <c r="N260" s="1">
        <f t="shared" ref="N260:N323" si="30">N259+0.1</f>
        <v>50.700000000000365</v>
      </c>
      <c r="O260" s="164">
        <f t="shared" si="29"/>
        <v>9.7238658777118907</v>
      </c>
    </row>
    <row r="261" spans="10:15" x14ac:dyDescent="0.25">
      <c r="J261" s="164">
        <f t="shared" si="25"/>
        <v>0.53632525683567989</v>
      </c>
      <c r="K261" s="164">
        <f t="shared" si="26"/>
        <v>1.5701858068602819</v>
      </c>
      <c r="L261" s="164">
        <f t="shared" si="27"/>
        <v>2.0894848845721037</v>
      </c>
      <c r="M261" s="164">
        <f t="shared" si="28"/>
        <v>3.4539166645642756</v>
      </c>
      <c r="N261" s="1">
        <f t="shared" si="30"/>
        <v>50.800000000000367</v>
      </c>
      <c r="O261" s="164">
        <f t="shared" si="29"/>
        <v>9.6850393700785986</v>
      </c>
    </row>
    <row r="262" spans="10:15" x14ac:dyDescent="0.25">
      <c r="J262" s="164">
        <f t="shared" si="25"/>
        <v>0.54093369284535608</v>
      </c>
      <c r="K262" s="164">
        <f t="shared" si="26"/>
        <v>1.5786702872544003</v>
      </c>
      <c r="L262" s="164">
        <f t="shared" si="27"/>
        <v>2.0994287323583993</v>
      </c>
      <c r="M262" s="164">
        <f t="shared" si="28"/>
        <v>3.466950488867738</v>
      </c>
      <c r="N262" s="1">
        <f t="shared" si="30"/>
        <v>50.900000000000368</v>
      </c>
      <c r="O262" s="164">
        <f t="shared" si="29"/>
        <v>9.6463654223967161</v>
      </c>
    </row>
    <row r="263" spans="10:15" x14ac:dyDescent="0.25">
      <c r="J263" s="164">
        <f t="shared" si="25"/>
        <v>0.54555708043476525</v>
      </c>
      <c r="K263" s="164">
        <f t="shared" si="26"/>
        <v>1.5871660426471568</v>
      </c>
      <c r="L263" s="164">
        <f t="shared" si="27"/>
        <v>2.1093813821064962</v>
      </c>
      <c r="M263" s="164">
        <f t="shared" si="28"/>
        <v>3.4799861570883475</v>
      </c>
      <c r="N263" s="1">
        <f t="shared" si="30"/>
        <v>51.000000000000369</v>
      </c>
      <c r="O263" s="164">
        <f t="shared" si="29"/>
        <v>9.6078431372547612</v>
      </c>
    </row>
    <row r="264" spans="10:15" x14ac:dyDescent="0.25">
      <c r="J264" s="164">
        <f t="shared" si="25"/>
        <v>0.55019538754029829</v>
      </c>
      <c r="K264" s="164">
        <f t="shared" si="26"/>
        <v>1.5956730304819833</v>
      </c>
      <c r="L264" s="164">
        <f t="shared" si="27"/>
        <v>2.1193427894846759</v>
      </c>
      <c r="M264" s="164">
        <f t="shared" si="28"/>
        <v>3.4930236280071343</v>
      </c>
      <c r="N264" s="1">
        <f t="shared" si="30"/>
        <v>51.100000000000371</v>
      </c>
      <c r="O264" s="164">
        <f t="shared" si="29"/>
        <v>9.5694716242660043</v>
      </c>
    </row>
    <row r="265" spans="10:15" x14ac:dyDescent="0.25">
      <c r="J265" s="164">
        <f t="shared" si="25"/>
        <v>0.55484858247424418</v>
      </c>
      <c r="K265" s="164">
        <f t="shared" si="26"/>
        <v>1.6041912085515153</v>
      </c>
      <c r="L265" s="164">
        <f t="shared" si="27"/>
        <v>2.1293129105090678</v>
      </c>
      <c r="M265" s="164">
        <f t="shared" si="28"/>
        <v>3.5060628607504087</v>
      </c>
      <c r="N265" s="1">
        <f t="shared" si="30"/>
        <v>51.200000000000372</v>
      </c>
      <c r="O265" s="164">
        <f t="shared" si="29"/>
        <v>9.5312499999998579</v>
      </c>
    </row>
    <row r="266" spans="10:15" x14ac:dyDescent="0.25">
      <c r="J266" s="164">
        <f t="shared" si="25"/>
        <v>0.55951663392147655</v>
      </c>
      <c r="K266" s="164">
        <f t="shared" si="26"/>
        <v>1.6127205349941944</v>
      </c>
      <c r="L266" s="164">
        <f t="shared" si="27"/>
        <v>2.1392917015402553</v>
      </c>
      <c r="M266" s="164">
        <f t="shared" si="28"/>
        <v>3.5191038147863667</v>
      </c>
      <c r="N266" s="1">
        <f t="shared" si="30"/>
        <v>51.300000000000374</v>
      </c>
      <c r="O266" s="164">
        <f t="shared" si="29"/>
        <v>9.4931773879140877</v>
      </c>
    </row>
    <row r="267" spans="10:15" x14ac:dyDescent="0.25">
      <c r="J267" s="164">
        <f t="shared" si="25"/>
        <v>0.56419951093618548</v>
      </c>
      <c r="K267" s="164">
        <f t="shared" si="26"/>
        <v>1.6212609682909265</v>
      </c>
      <c r="L267" s="164">
        <f t="shared" si="27"/>
        <v>2.1492791192799277</v>
      </c>
      <c r="M267" s="164">
        <f t="shared" si="28"/>
        <v>3.5321464499217488</v>
      </c>
      <c r="N267" s="1">
        <f t="shared" si="30"/>
        <v>51.400000000000375</v>
      </c>
      <c r="O267" s="164">
        <f t="shared" si="29"/>
        <v>9.455252918287794</v>
      </c>
    </row>
    <row r="268" spans="10:15" x14ac:dyDescent="0.25">
      <c r="J268" s="164">
        <f t="shared" si="25"/>
        <v>0.56889718293864389</v>
      </c>
      <c r="K268" s="164">
        <f t="shared" si="26"/>
        <v>1.6298124672617658</v>
      </c>
      <c r="L268" s="164">
        <f t="shared" si="27"/>
        <v>2.1592751207675684</v>
      </c>
      <c r="M268" s="164">
        <f t="shared" si="28"/>
        <v>3.5451907262985261</v>
      </c>
      <c r="N268" s="1">
        <f t="shared" si="30"/>
        <v>51.500000000000377</v>
      </c>
      <c r="O268" s="164">
        <f t="shared" si="29"/>
        <v>9.4174757281551962</v>
      </c>
    </row>
    <row r="269" spans="10:15" x14ac:dyDescent="0.25">
      <c r="J269" s="164">
        <f t="shared" si="25"/>
        <v>0.5736096197120174</v>
      </c>
      <c r="K269" s="164">
        <f t="shared" si="26"/>
        <v>1.6383749910626486</v>
      </c>
      <c r="L269" s="164">
        <f t="shared" si="27"/>
        <v>2.1692796633771838</v>
      </c>
      <c r="M269" s="164">
        <f t="shared" si="28"/>
        <v>3.558236604390637</v>
      </c>
      <c r="N269" s="1">
        <f t="shared" si="30"/>
        <v>51.600000000000378</v>
      </c>
      <c r="O269" s="164">
        <f t="shared" si="29"/>
        <v>9.3798449612401669</v>
      </c>
    </row>
    <row r="270" spans="10:15" x14ac:dyDescent="0.25">
      <c r="J270" s="164">
        <f t="shared" si="25"/>
        <v>0.5783367913992058</v>
      </c>
      <c r="K270" s="164">
        <f t="shared" si="26"/>
        <v>1.6469484991821548</v>
      </c>
      <c r="L270" s="164">
        <f t="shared" si="27"/>
        <v>2.1792927048140642</v>
      </c>
      <c r="M270" s="164">
        <f t="shared" si="28"/>
        <v>3.5712840450007439</v>
      </c>
      <c r="N270" s="1">
        <f t="shared" si="30"/>
        <v>51.700000000000379</v>
      </c>
      <c r="O270" s="164">
        <f t="shared" si="29"/>
        <v>9.3423597678915407</v>
      </c>
    </row>
    <row r="271" spans="10:15" x14ac:dyDescent="0.25">
      <c r="J271" s="164">
        <f t="shared" si="25"/>
        <v>0.58307866849973078</v>
      </c>
      <c r="K271" s="164">
        <f t="shared" si="26"/>
        <v>1.6555329514383152</v>
      </c>
      <c r="L271" s="164">
        <f t="shared" si="27"/>
        <v>2.1893142031115933</v>
      </c>
      <c r="M271" s="164">
        <f t="shared" si="28"/>
        <v>3.5843330092570507</v>
      </c>
      <c r="N271" s="1">
        <f t="shared" si="30"/>
        <v>51.800000000000381</v>
      </c>
      <c r="O271" s="164">
        <f t="shared" si="29"/>
        <v>9.3050193050191616</v>
      </c>
    </row>
    <row r="272" spans="10:15" x14ac:dyDescent="0.25">
      <c r="J272" s="164">
        <f t="shared" si="25"/>
        <v>0.58783522186665194</v>
      </c>
      <c r="K272" s="164">
        <f t="shared" si="26"/>
        <v>1.6641283079754507</v>
      </c>
      <c r="L272" s="164">
        <f t="shared" si="27"/>
        <v>2.1993441166280765</v>
      </c>
      <c r="M272" s="164">
        <f t="shared" si="28"/>
        <v>3.5973834586101305</v>
      </c>
      <c r="N272" s="1">
        <f t="shared" si="30"/>
        <v>51.900000000000382</v>
      </c>
      <c r="O272" s="164">
        <f t="shared" si="29"/>
        <v>9.2678227360306877</v>
      </c>
    </row>
    <row r="273" spans="10:15" x14ac:dyDescent="0.25">
      <c r="J273" s="164">
        <f t="shared" si="25"/>
        <v>0.5926064227035287</v>
      </c>
      <c r="K273" s="164">
        <f t="shared" si="26"/>
        <v>1.6727345292610509</v>
      </c>
      <c r="L273" s="164">
        <f t="shared" si="27"/>
        <v>2.2093824040436338</v>
      </c>
      <c r="M273" s="164">
        <f t="shared" si="28"/>
        <v>3.6104353548298218</v>
      </c>
      <c r="N273" s="1">
        <f t="shared" si="30"/>
        <v>52.000000000000384</v>
      </c>
      <c r="O273" s="164">
        <f t="shared" si="29"/>
        <v>9.2307692307690878</v>
      </c>
    </row>
    <row r="274" spans="10:15" x14ac:dyDescent="0.25">
      <c r="J274" s="164">
        <f t="shared" si="25"/>
        <v>0.59739224256140799</v>
      </c>
      <c r="K274" s="164">
        <f t="shared" si="26"/>
        <v>1.6813515760826836</v>
      </c>
      <c r="L274" s="164">
        <f t="shared" si="27"/>
        <v>2.2194290243570927</v>
      </c>
      <c r="M274" s="164">
        <f t="shared" si="28"/>
        <v>3.6234886600021232</v>
      </c>
      <c r="N274" s="1">
        <f t="shared" si="30"/>
        <v>52.100000000000385</v>
      </c>
      <c r="O274" s="164">
        <f t="shared" si="29"/>
        <v>9.1938579654509134</v>
      </c>
    </row>
    <row r="275" spans="10:15" x14ac:dyDescent="0.25">
      <c r="J275" s="164">
        <f t="shared" si="25"/>
        <v>0.60219265333585925</v>
      </c>
      <c r="K275" s="164">
        <f t="shared" si="26"/>
        <v>1.6899794095449487</v>
      </c>
      <c r="L275" s="164">
        <f t="shared" si="27"/>
        <v>2.2294839368829504</v>
      </c>
      <c r="M275" s="164">
        <f t="shared" si="28"/>
        <v>3.636543336526159</v>
      </c>
      <c r="N275" s="1">
        <f t="shared" si="30"/>
        <v>52.200000000000387</v>
      </c>
      <c r="O275" s="164">
        <f t="shared" si="29"/>
        <v>9.1570881226052236</v>
      </c>
    </row>
    <row r="276" spans="10:15" x14ac:dyDescent="0.25">
      <c r="J276" s="164">
        <f t="shared" si="25"/>
        <v>0.60700762726403568</v>
      </c>
      <c r="K276" s="164">
        <f t="shared" si="26"/>
        <v>1.6986179910664601</v>
      </c>
      <c r="L276" s="164">
        <f t="shared" si="27"/>
        <v>2.2395471012483514</v>
      </c>
      <c r="M276" s="164">
        <f t="shared" si="28"/>
        <v>3.6495993471111583</v>
      </c>
      <c r="N276" s="1">
        <f t="shared" si="30"/>
        <v>52.300000000000388</v>
      </c>
      <c r="O276" s="164">
        <f t="shared" si="29"/>
        <v>9.1204588910132429</v>
      </c>
    </row>
    <row r="277" spans="10:15" x14ac:dyDescent="0.25">
      <c r="J277" s="164">
        <f t="shared" si="25"/>
        <v>0.61183713692177355</v>
      </c>
      <c r="K277" s="164">
        <f t="shared" si="26"/>
        <v>1.7072672823768631</v>
      </c>
      <c r="L277" s="164">
        <f t="shared" si="27"/>
        <v>2.2496184773901011</v>
      </c>
      <c r="M277" s="164">
        <f t="shared" si="28"/>
        <v>3.6626566547734716</v>
      </c>
      <c r="N277" s="1">
        <f t="shared" si="30"/>
        <v>52.400000000000389</v>
      </c>
      <c r="O277" s="164">
        <f t="shared" si="29"/>
        <v>9.083969465648714</v>
      </c>
    </row>
    <row r="278" spans="10:15" x14ac:dyDescent="0.25">
      <c r="J278" s="164">
        <f t="shared" si="25"/>
        <v>0.61668115522072819</v>
      </c>
      <c r="K278" s="164">
        <f t="shared" si="26"/>
        <v>1.715927245513887</v>
      </c>
      <c r="L278" s="164">
        <f t="shared" si="27"/>
        <v>2.2596980255517232</v>
      </c>
      <c r="M278" s="164">
        <f t="shared" si="28"/>
        <v>3.6757152228336323</v>
      </c>
      <c r="N278" s="1">
        <f t="shared" si="30"/>
        <v>52.500000000000391</v>
      </c>
      <c r="O278" s="164">
        <f t="shared" si="29"/>
        <v>9.0476190476189053</v>
      </c>
    </row>
    <row r="279" spans="10:15" x14ac:dyDescent="0.25">
      <c r="J279" s="164">
        <f t="shared" si="25"/>
        <v>0.62153965540553713</v>
      </c>
      <c r="K279" s="164">
        <f t="shared" si="26"/>
        <v>1.7245978428204303</v>
      </c>
      <c r="L279" s="164">
        <f t="shared" si="27"/>
        <v>2.26978570628054</v>
      </c>
      <c r="M279" s="164">
        <f t="shared" si="28"/>
        <v>3.6887750149134311</v>
      </c>
      <c r="N279" s="1">
        <f t="shared" si="30"/>
        <v>52.600000000000392</v>
      </c>
      <c r="O279" s="164">
        <f t="shared" si="29"/>
        <v>9.0114068441063218</v>
      </c>
    </row>
    <row r="280" spans="10:15" x14ac:dyDescent="0.25">
      <c r="J280" s="164">
        <f t="shared" si="25"/>
        <v>0.62641261105102686</v>
      </c>
      <c r="K280" s="164">
        <f t="shared" si="26"/>
        <v>1.7332790369416839</v>
      </c>
      <c r="L280" s="164">
        <f t="shared" si="27"/>
        <v>2.2798814804247916</v>
      </c>
      <c r="M280" s="164">
        <f t="shared" si="28"/>
        <v>3.7018359949330506</v>
      </c>
      <c r="N280" s="1">
        <f t="shared" si="30"/>
        <v>52.700000000000394</v>
      </c>
      <c r="O280" s="164">
        <f t="shared" si="29"/>
        <v>8.9753320683110545</v>
      </c>
    </row>
    <row r="281" spans="10:15" x14ac:dyDescent="0.25">
      <c r="J281" s="164">
        <f t="shared" si="25"/>
        <v>0.6312999960594432</v>
      </c>
      <c r="K281" s="164">
        <f t="shared" si="26"/>
        <v>1.7419707908222799</v>
      </c>
      <c r="L281" s="164">
        <f t="shared" si="27"/>
        <v>2.2899853091307878</v>
      </c>
      <c r="M281" s="164">
        <f t="shared" si="28"/>
        <v>3.7148981271082122</v>
      </c>
      <c r="N281" s="1">
        <f t="shared" si="30"/>
        <v>52.800000000000395</v>
      </c>
      <c r="O281" s="164">
        <f t="shared" si="29"/>
        <v>8.9393939393937991</v>
      </c>
    </row>
    <row r="282" spans="10:15" x14ac:dyDescent="0.25">
      <c r="J282" s="164">
        <f t="shared" si="25"/>
        <v>0.63620178465771904</v>
      </c>
      <c r="K282" s="164">
        <f t="shared" si="26"/>
        <v>1.7506730677034748</v>
      </c>
      <c r="L282" s="164">
        <f t="shared" si="27"/>
        <v>2.3000971538400927</v>
      </c>
      <c r="M282" s="164">
        <f t="shared" si="28"/>
        <v>3.7279613759473582</v>
      </c>
      <c r="N282" s="1">
        <f t="shared" si="30"/>
        <v>52.900000000000396</v>
      </c>
      <c r="O282" s="164">
        <f t="shared" si="29"/>
        <v>8.9035916824195169</v>
      </c>
    </row>
    <row r="283" spans="10:15" x14ac:dyDescent="0.25">
      <c r="J283" s="164">
        <f t="shared" si="25"/>
        <v>0.64111795139477223</v>
      </c>
      <c r="K283" s="164">
        <f t="shared" si="26"/>
        <v>1.7593858311203676</v>
      </c>
      <c r="L283" s="164">
        <f t="shared" si="27"/>
        <v>2.3102169762867315</v>
      </c>
      <c r="M283" s="164">
        <f t="shared" si="28"/>
        <v>3.7410257062488728</v>
      </c>
      <c r="N283" s="1">
        <f t="shared" si="30"/>
        <v>53.000000000000398</v>
      </c>
      <c r="O283" s="164">
        <f t="shared" si="29"/>
        <v>8.8679245283017458</v>
      </c>
    </row>
    <row r="284" spans="10:15" x14ac:dyDescent="0.25">
      <c r="J284" s="164">
        <f t="shared" si="25"/>
        <v>0.6460484711388389</v>
      </c>
      <c r="K284" s="164">
        <f t="shared" si="26"/>
        <v>1.7681090448991497</v>
      </c>
      <c r="L284" s="164">
        <f t="shared" si="27"/>
        <v>2.3203447384944487</v>
      </c>
      <c r="M284" s="164">
        <f t="shared" si="28"/>
        <v>3.7540910830983316</v>
      </c>
      <c r="N284" s="1">
        <f t="shared" si="30"/>
        <v>53.100000000000399</v>
      </c>
      <c r="O284" s="164">
        <f t="shared" si="29"/>
        <v>8.832391713747505</v>
      </c>
    </row>
    <row r="285" spans="10:15" x14ac:dyDescent="0.25">
      <c r="J285" s="164">
        <f t="shared" si="25"/>
        <v>0.65099331907483271</v>
      </c>
      <c r="K285" s="164">
        <f t="shared" si="26"/>
        <v>1.7768426731543776</v>
      </c>
      <c r="L285" s="164">
        <f t="shared" si="27"/>
        <v>2.3304804027739774</v>
      </c>
      <c r="M285" s="164">
        <f t="shared" si="28"/>
        <v>3.7671574718657808</v>
      </c>
      <c r="N285" s="1">
        <f t="shared" si="30"/>
        <v>53.200000000000401</v>
      </c>
      <c r="O285" s="164">
        <f t="shared" si="29"/>
        <v>8.7969924812028673</v>
      </c>
    </row>
    <row r="286" spans="10:15" x14ac:dyDescent="0.25">
      <c r="J286" s="164">
        <f t="shared" si="25"/>
        <v>0.65595247070173979</v>
      </c>
      <c r="K286" s="164">
        <f t="shared" si="26"/>
        <v>1.7855866802862912</v>
      </c>
      <c r="L286" s="164">
        <f t="shared" si="27"/>
        <v>2.3406239317203497</v>
      </c>
      <c r="M286" s="164">
        <f t="shared" si="28"/>
        <v>3.7802248382030479</v>
      </c>
      <c r="N286" s="1">
        <f t="shared" si="30"/>
        <v>53.300000000000402</v>
      </c>
      <c r="O286" s="164">
        <f t="shared" si="29"/>
        <v>8.7617260787991071</v>
      </c>
    </row>
    <row r="287" spans="10:15" x14ac:dyDescent="0.25">
      <c r="J287" s="164">
        <f t="shared" si="25"/>
        <v>0.66092590183003952</v>
      </c>
      <c r="K287" s="164">
        <f t="shared" si="26"/>
        <v>1.7943410309781418</v>
      </c>
      <c r="L287" s="164">
        <f t="shared" si="27"/>
        <v>2.350775288210234</v>
      </c>
      <c r="M287" s="164">
        <f t="shared" si="28"/>
        <v>3.7932931480410779</v>
      </c>
      <c r="N287" s="1">
        <f t="shared" si="30"/>
        <v>53.400000000000404</v>
      </c>
      <c r="O287" s="164">
        <f t="shared" si="29"/>
        <v>8.7265917602994847</v>
      </c>
    </row>
    <row r="288" spans="10:15" x14ac:dyDescent="0.25">
      <c r="J288" s="164">
        <f t="shared" si="25"/>
        <v>0.66591358857916194</v>
      </c>
      <c r="K288" s="164">
        <f t="shared" si="26"/>
        <v>1.8031056901935725</v>
      </c>
      <c r="L288" s="164">
        <f t="shared" si="27"/>
        <v>2.3609344353993076</v>
      </c>
      <c r="M288" s="164">
        <f t="shared" si="28"/>
        <v>3.8063623675873117</v>
      </c>
      <c r="N288" s="1">
        <f t="shared" si="30"/>
        <v>53.500000000000405</v>
      </c>
      <c r="O288" s="164">
        <f t="shared" si="29"/>
        <v>8.6915887850465872</v>
      </c>
    </row>
    <row r="289" spans="10:15" x14ac:dyDescent="0.25">
      <c r="J289" s="164">
        <f t="shared" si="25"/>
        <v>0.67091550737496763</v>
      </c>
      <c r="K289" s="164">
        <f t="shared" si="26"/>
        <v>1.811880623174011</v>
      </c>
      <c r="L289" s="164">
        <f t="shared" si="27"/>
        <v>2.3711013367196485</v>
      </c>
      <c r="M289" s="164">
        <f t="shared" si="28"/>
        <v>3.8194324633230807</v>
      </c>
      <c r="N289" s="1">
        <f t="shared" si="30"/>
        <v>53.600000000000406</v>
      </c>
      <c r="O289" s="164">
        <f t="shared" si="29"/>
        <v>8.6567164179103067</v>
      </c>
    </row>
    <row r="290" spans="10:15" x14ac:dyDescent="0.25">
      <c r="J290" s="164">
        <f t="shared" si="25"/>
        <v>0.67593163494726305</v>
      </c>
      <c r="K290" s="164">
        <f t="shared" si="26"/>
        <v>1.8206657954361001</v>
      </c>
      <c r="L290" s="164">
        <f t="shared" si="27"/>
        <v>2.3812759558771668</v>
      </c>
      <c r="M290" s="164">
        <f t="shared" si="28"/>
        <v>3.8325034020010396</v>
      </c>
      <c r="N290" s="1">
        <f t="shared" si="30"/>
        <v>53.700000000000408</v>
      </c>
      <c r="O290" s="164">
        <f t="shared" si="29"/>
        <v>8.6219739292363577</v>
      </c>
    </row>
    <row r="291" spans="10:15" x14ac:dyDescent="0.25">
      <c r="J291" s="164">
        <f t="shared" si="25"/>
        <v>0.68096194832734025</v>
      </c>
      <c r="K291" s="164">
        <f t="shared" si="26"/>
        <v>1.8294611727691528</v>
      </c>
      <c r="L291" s="164">
        <f t="shared" si="27"/>
        <v>2.3914582568490568</v>
      </c>
      <c r="M291" s="164">
        <f t="shared" si="28"/>
        <v>3.8455751506426181</v>
      </c>
      <c r="N291" s="1">
        <f t="shared" si="30"/>
        <v>53.800000000000409</v>
      </c>
      <c r="O291" s="164">
        <f t="shared" si="29"/>
        <v>8.587360594795399</v>
      </c>
    </row>
    <row r="292" spans="10:15" x14ac:dyDescent="0.25">
      <c r="J292" s="164">
        <f t="shared" si="25"/>
        <v>0.6860064248455483</v>
      </c>
      <c r="K292" s="164">
        <f t="shared" si="26"/>
        <v>1.8382667212326382</v>
      </c>
      <c r="L292" s="164">
        <f t="shared" si="27"/>
        <v>2.4016482038812823</v>
      </c>
      <c r="M292" s="164">
        <f t="shared" si="28"/>
        <v>3.8586476765355138</v>
      </c>
      <c r="N292" s="1">
        <f t="shared" si="30"/>
        <v>53.900000000000411</v>
      </c>
      <c r="O292" s="164">
        <f t="shared" si="29"/>
        <v>8.5528756957326983</v>
      </c>
    </row>
    <row r="293" spans="10:15" x14ac:dyDescent="0.25">
      <c r="J293" s="164">
        <f t="shared" si="25"/>
        <v>0.69106504212889264</v>
      </c>
      <c r="K293" s="164">
        <f t="shared" si="26"/>
        <v>1.8470824071536958</v>
      </c>
      <c r="L293" s="164">
        <f t="shared" si="27"/>
        <v>2.4118457614860911</v>
      </c>
      <c r="M293" s="164">
        <f t="shared" si="28"/>
        <v>3.871720947231204</v>
      </c>
      <c r="N293" s="1">
        <f t="shared" si="30"/>
        <v>54.000000000000412</v>
      </c>
      <c r="O293" s="164">
        <f t="shared" si="29"/>
        <v>8.5185185185183769</v>
      </c>
    </row>
    <row r="294" spans="10:15" x14ac:dyDescent="0.25">
      <c r="J294" s="164">
        <f t="shared" si="25"/>
        <v>0.69613777809865962</v>
      </c>
      <c r="K294" s="164">
        <f t="shared" si="26"/>
        <v>1.8559081971246736</v>
      </c>
      <c r="L294" s="164">
        <f t="shared" si="27"/>
        <v>2.4220508944395478</v>
      </c>
      <c r="M294" s="164">
        <f t="shared" si="28"/>
        <v>3.8847949305424856</v>
      </c>
      <c r="N294" s="1">
        <f t="shared" si="30"/>
        <v>54.100000000000414</v>
      </c>
      <c r="O294" s="164">
        <f t="shared" si="29"/>
        <v>8.4842883548981938</v>
      </c>
    </row>
    <row r="295" spans="10:15" x14ac:dyDescent="0.25">
      <c r="J295" s="164">
        <f t="shared" si="25"/>
        <v>0.70122461096807087</v>
      </c>
      <c r="K295" s="164">
        <f t="shared" si="26"/>
        <v>1.8647440580006953</v>
      </c>
      <c r="L295" s="164">
        <f t="shared" si="27"/>
        <v>2.4322635677791058</v>
      </c>
      <c r="M295" s="164">
        <f t="shared" si="28"/>
        <v>3.8978695945410458</v>
      </c>
      <c r="N295" s="1">
        <f t="shared" si="30"/>
        <v>54.200000000000415</v>
      </c>
      <c r="O295" s="164">
        <f t="shared" si="29"/>
        <v>8.4501845018448769</v>
      </c>
    </row>
    <row r="296" spans="10:15" x14ac:dyDescent="0.25">
      <c r="J296" s="164">
        <f t="shared" si="25"/>
        <v>0.70632551923996723</v>
      </c>
      <c r="K296" s="164">
        <f t="shared" si="26"/>
        <v>1.8735899568972623</v>
      </c>
      <c r="L296" s="164">
        <f t="shared" si="27"/>
        <v>2.4424837468012002</v>
      </c>
      <c r="M296" s="164">
        <f t="shared" si="28"/>
        <v>3.9109449075550584</v>
      </c>
      <c r="N296" s="1">
        <f t="shared" si="30"/>
        <v>54.300000000000416</v>
      </c>
      <c r="O296" s="164">
        <f t="shared" si="29"/>
        <v>8.4162062615099877</v>
      </c>
    </row>
    <row r="297" spans="10:15" x14ac:dyDescent="0.25">
      <c r="J297" s="164">
        <f t="shared" si="25"/>
        <v>0.71144048170451424</v>
      </c>
      <c r="K297" s="164">
        <f t="shared" si="26"/>
        <v>1.8824458611878645</v>
      </c>
      <c r="L297" s="164">
        <f t="shared" si="27"/>
        <v>2.4527113970588661</v>
      </c>
      <c r="M297" s="164">
        <f t="shared" si="28"/>
        <v>3.9240208381668022</v>
      </c>
      <c r="N297" s="1">
        <f t="shared" si="30"/>
        <v>54.400000000000418</v>
      </c>
      <c r="O297" s="164">
        <f t="shared" si="29"/>
        <v>8.3823529411763289</v>
      </c>
    </row>
    <row r="298" spans="10:15" x14ac:dyDescent="0.25">
      <c r="J298" s="164">
        <f t="shared" si="25"/>
        <v>0.71656947743693644</v>
      </c>
      <c r="K298" s="164">
        <f t="shared" si="26"/>
        <v>1.8913117385016358</v>
      </c>
      <c r="L298" s="164">
        <f t="shared" si="27"/>
        <v>2.4629464843593851</v>
      </c>
      <c r="M298" s="164">
        <f t="shared" si="28"/>
        <v>3.9370973552103172</v>
      </c>
      <c r="N298" s="1">
        <f t="shared" si="30"/>
        <v>54.500000000000419</v>
      </c>
      <c r="O298" s="164">
        <f t="shared" si="29"/>
        <v>8.3486238532108672</v>
      </c>
    </row>
    <row r="299" spans="10:15" x14ac:dyDescent="0.25">
      <c r="J299" s="164">
        <f t="shared" si="25"/>
        <v>0.72171248579527958</v>
      </c>
      <c r="K299" s="164">
        <f t="shared" si="26"/>
        <v>1.9001875567210225</v>
      </c>
      <c r="L299" s="164">
        <f t="shared" si="27"/>
        <v>2.4731889747619586</v>
      </c>
      <c r="M299" s="164">
        <f t="shared" si="28"/>
        <v>3.9501744277690691</v>
      </c>
      <c r="N299" s="1">
        <f t="shared" si="30"/>
        <v>54.600000000000421</v>
      </c>
      <c r="O299" s="164">
        <f t="shared" si="29"/>
        <v>8.3150183150181753</v>
      </c>
    </row>
    <row r="300" spans="10:15" x14ac:dyDescent="0.25">
      <c r="J300" s="164">
        <f t="shared" si="25"/>
        <v>0.72686948641819737</v>
      </c>
      <c r="K300" s="164">
        <f t="shared" si="26"/>
        <v>1.9090732839794868</v>
      </c>
      <c r="L300" s="164">
        <f t="shared" si="27"/>
        <v>2.4834388345754048</v>
      </c>
      <c r="M300" s="164">
        <f t="shared" si="28"/>
        <v>3.963252025173662</v>
      </c>
      <c r="N300" s="1">
        <f t="shared" si="30"/>
        <v>54.700000000000422</v>
      </c>
      <c r="O300" s="164">
        <f t="shared" si="29"/>
        <v>8.2815356489943746</v>
      </c>
    </row>
    <row r="301" spans="10:15" x14ac:dyDescent="0.25">
      <c r="J301" s="164">
        <f t="shared" si="25"/>
        <v>0.73204045922276118</v>
      </c>
      <c r="K301" s="164">
        <f t="shared" si="26"/>
        <v>1.9179688886592259</v>
      </c>
      <c r="L301" s="164">
        <f t="shared" si="27"/>
        <v>2.4936960303558808</v>
      </c>
      <c r="M301" s="164">
        <f t="shared" si="28"/>
        <v>3.9763301169995509</v>
      </c>
      <c r="N301" s="1">
        <f t="shared" si="30"/>
        <v>54.800000000000423</v>
      </c>
      <c r="O301" s="164">
        <f t="shared" si="29"/>
        <v>8.2481751824816101</v>
      </c>
    </row>
    <row r="302" spans="10:15" x14ac:dyDescent="0.25">
      <c r="J302" s="164">
        <f t="shared" si="25"/>
        <v>0.73722538440230112</v>
      </c>
      <c r="K302" s="164">
        <f t="shared" si="26"/>
        <v>1.9268743393889252</v>
      </c>
      <c r="L302" s="164">
        <f t="shared" si="27"/>
        <v>2.5039605289046309</v>
      </c>
      <c r="M302" s="164">
        <f t="shared" si="28"/>
        <v>3.989408673064796</v>
      </c>
      <c r="N302" s="1">
        <f t="shared" si="30"/>
        <v>54.900000000000425</v>
      </c>
      <c r="O302" s="164">
        <f t="shared" si="29"/>
        <v>8.2149362477229921</v>
      </c>
    </row>
    <row r="303" spans="10:15" x14ac:dyDescent="0.25">
      <c r="J303" s="164">
        <f t="shared" si="25"/>
        <v>0.74242424242426464</v>
      </c>
      <c r="K303" s="164">
        <f t="shared" si="26"/>
        <v>1.9357896050415306</v>
      </c>
      <c r="L303" s="164">
        <f t="shared" si="27"/>
        <v>2.5142322972657598</v>
      </c>
      <c r="M303" s="164">
        <f t="shared" si="28"/>
        <v>4.002487663427841</v>
      </c>
      <c r="N303" s="1">
        <f t="shared" si="30"/>
        <v>55.000000000000426</v>
      </c>
      <c r="O303" s="164">
        <f t="shared" si="29"/>
        <v>8.1818181818180413</v>
      </c>
    </row>
    <row r="304" spans="10:15" x14ac:dyDescent="0.25">
      <c r="J304" s="164">
        <f t="shared" si="25"/>
        <v>0.74763701402810534</v>
      </c>
      <c r="K304" s="164">
        <f t="shared" si="26"/>
        <v>1.9447146547320435</v>
      </c>
      <c r="L304" s="164">
        <f t="shared" si="27"/>
        <v>2.5245113027240276</v>
      </c>
      <c r="M304" s="164">
        <f t="shared" si="28"/>
        <v>4.0155670583853107</v>
      </c>
      <c r="N304" s="1">
        <f t="shared" si="30"/>
        <v>55.100000000000428</v>
      </c>
      <c r="O304" s="164">
        <f t="shared" si="29"/>
        <v>8.1488203266786243</v>
      </c>
    </row>
    <row r="305" spans="10:15" x14ac:dyDescent="0.25">
      <c r="J305" s="164">
        <f t="shared" si="25"/>
        <v>0.75286368022319383</v>
      </c>
      <c r="K305" s="164">
        <f t="shared" si="26"/>
        <v>1.9536494578153472</v>
      </c>
      <c r="L305" s="164">
        <f t="shared" si="27"/>
        <v>2.5347975128026725</v>
      </c>
      <c r="M305" s="164">
        <f t="shared" si="28"/>
        <v>4.0286468284698271</v>
      </c>
      <c r="N305" s="1">
        <f t="shared" si="30"/>
        <v>55.200000000000429</v>
      </c>
      <c r="O305" s="164">
        <f t="shared" si="29"/>
        <v>8.1159420289853657</v>
      </c>
    </row>
    <row r="306" spans="10:15" x14ac:dyDescent="0.25">
      <c r="J306" s="164">
        <f t="shared" si="25"/>
        <v>0.75810422228675134</v>
      </c>
      <c r="K306" s="164">
        <f t="shared" si="26"/>
        <v>1.9625939838840489</v>
      </c>
      <c r="L306" s="164">
        <f t="shared" si="27"/>
        <v>2.5450908952612497</v>
      </c>
      <c r="M306" s="164">
        <f t="shared" si="28"/>
        <v>4.0417269444478645</v>
      </c>
      <c r="N306" s="1">
        <f t="shared" si="30"/>
        <v>55.300000000000431</v>
      </c>
      <c r="O306" s="164">
        <f t="shared" si="29"/>
        <v>8.0831826401445248</v>
      </c>
    </row>
    <row r="307" spans="10:15" x14ac:dyDescent="0.25">
      <c r="J307" s="164">
        <f t="shared" si="25"/>
        <v>0.76335862176181046</v>
      </c>
      <c r="K307" s="164">
        <f t="shared" si="26"/>
        <v>1.97154820276635</v>
      </c>
      <c r="L307" s="164">
        <f t="shared" si="27"/>
        <v>2.555391418093508</v>
      </c>
      <c r="M307" s="164">
        <f t="shared" si="28"/>
        <v>4.0548073773176201</v>
      </c>
      <c r="N307" s="1">
        <f t="shared" si="30"/>
        <v>55.400000000000432</v>
      </c>
      <c r="O307" s="164">
        <f t="shared" si="29"/>
        <v>8.050541516245346</v>
      </c>
    </row>
    <row r="308" spans="10:15" x14ac:dyDescent="0.25">
      <c r="J308" s="164">
        <f t="shared" si="25"/>
        <v>0.76862686045519513</v>
      </c>
      <c r="K308" s="164">
        <f t="shared" si="26"/>
        <v>1.980512084523939</v>
      </c>
      <c r="L308" s="164">
        <f t="shared" si="27"/>
        <v>2.5656990495252705</v>
      </c>
      <c r="M308" s="164">
        <f t="shared" si="28"/>
        <v>4.0678880983068941</v>
      </c>
      <c r="N308" s="1">
        <f t="shared" si="30"/>
        <v>55.500000000000433</v>
      </c>
      <c r="O308" s="164">
        <f t="shared" si="29"/>
        <v>8.0180180180178766</v>
      </c>
    </row>
    <row r="309" spans="10:15" x14ac:dyDescent="0.25">
      <c r="J309" s="164">
        <f t="shared" si="25"/>
        <v>0.77390892043552761</v>
      </c>
      <c r="K309" s="164">
        <f t="shared" si="26"/>
        <v>1.9894855994499023</v>
      </c>
      <c r="L309" s="164">
        <f t="shared" si="27"/>
        <v>2.5760137580123548</v>
      </c>
      <c r="M309" s="164">
        <f t="shared" si="28"/>
        <v>4.0809690788710196</v>
      </c>
      <c r="N309" s="1">
        <f t="shared" si="30"/>
        <v>55.600000000000435</v>
      </c>
      <c r="O309" s="164">
        <f t="shared" si="29"/>
        <v>7.9856115107912267</v>
      </c>
    </row>
    <row r="310" spans="10:15" x14ac:dyDescent="0.25">
      <c r="J310" s="164">
        <f t="shared" si="25"/>
        <v>0.77920478403125548</v>
      </c>
      <c r="K310" s="164">
        <f t="shared" si="26"/>
        <v>1.9984687180666665</v>
      </c>
      <c r="L310" s="164">
        <f t="shared" si="27"/>
        <v>2.5863355122385077</v>
      </c>
      <c r="M310" s="164">
        <f t="shared" si="28"/>
        <v>4.0940502906907952</v>
      </c>
      <c r="N310" s="1">
        <f t="shared" si="30"/>
        <v>55.700000000000436</v>
      </c>
      <c r="O310" s="164">
        <f t="shared" si="29"/>
        <v>7.9533213644522824</v>
      </c>
    </row>
    <row r="311" spans="10:15" x14ac:dyDescent="0.25">
      <c r="J311" s="164">
        <f t="shared" si="25"/>
        <v>0.78451443382869934</v>
      </c>
      <c r="K311" s="164">
        <f t="shared" si="26"/>
        <v>2.0074614111239502</v>
      </c>
      <c r="L311" s="164">
        <f t="shared" si="27"/>
        <v>2.5966642811133567</v>
      </c>
      <c r="M311" s="164">
        <f t="shared" si="28"/>
        <v>4.1071317056704402</v>
      </c>
      <c r="N311" s="1">
        <f t="shared" si="30"/>
        <v>55.800000000000438</v>
      </c>
      <c r="O311" s="164">
        <f t="shared" si="29"/>
        <v>7.9211469534048788</v>
      </c>
    </row>
    <row r="312" spans="10:15" x14ac:dyDescent="0.25">
      <c r="J312" s="164">
        <f t="shared" si="25"/>
        <v>0.78983785267013285</v>
      </c>
      <c r="K312" s="164">
        <f t="shared" si="26"/>
        <v>2.0164636495967576</v>
      </c>
      <c r="L312" s="164">
        <f t="shared" si="27"/>
        <v>2.6070000337704022</v>
      </c>
      <c r="M312" s="164">
        <f t="shared" si="28"/>
        <v>4.1202132959355904</v>
      </c>
      <c r="N312" s="1">
        <f t="shared" si="30"/>
        <v>55.900000000000439</v>
      </c>
      <c r="O312" s="164">
        <f t="shared" si="29"/>
        <v>7.8890876565293766</v>
      </c>
    </row>
    <row r="313" spans="10:15" x14ac:dyDescent="0.25">
      <c r="J313" s="164">
        <f t="shared" si="25"/>
        <v>0.79517502365186854</v>
      </c>
      <c r="K313" s="164">
        <f t="shared" si="26"/>
        <v>2.0254754046833652</v>
      </c>
      <c r="L313" s="164">
        <f t="shared" si="27"/>
        <v>2.6173427395650077</v>
      </c>
      <c r="M313" s="164">
        <f t="shared" si="28"/>
        <v>4.1332950338312848</v>
      </c>
      <c r="N313" s="1">
        <f t="shared" si="30"/>
        <v>56.000000000000441</v>
      </c>
      <c r="O313" s="164">
        <f t="shared" si="29"/>
        <v>7.8571428571427155</v>
      </c>
    </row>
    <row r="314" spans="10:15" x14ac:dyDescent="0.25">
      <c r="J314" s="164">
        <f t="shared" si="25"/>
        <v>0.80052593012237949</v>
      </c>
      <c r="K314" s="164">
        <f t="shared" si="26"/>
        <v>2.0344966478033601</v>
      </c>
      <c r="L314" s="164">
        <f t="shared" si="27"/>
        <v>2.6276923680724256</v>
      </c>
      <c r="M314" s="164">
        <f t="shared" si="28"/>
        <v>4.1463768919200001</v>
      </c>
      <c r="N314" s="1">
        <f t="shared" si="30"/>
        <v>56.100000000000442</v>
      </c>
      <c r="O314" s="164">
        <f t="shared" si="29"/>
        <v>7.8253119429588622</v>
      </c>
    </row>
    <row r="315" spans="10:15" x14ac:dyDescent="0.25">
      <c r="J315" s="164">
        <f t="shared" si="25"/>
        <v>0.80589055568043666</v>
      </c>
      <c r="K315" s="164">
        <f t="shared" si="26"/>
        <v>2.0435273505956784</v>
      </c>
      <c r="L315" s="164">
        <f t="shared" si="27"/>
        <v>2.638048889085848</v>
      </c>
      <c r="M315" s="164">
        <f t="shared" si="28"/>
        <v>4.1594588429797046</v>
      </c>
      <c r="N315" s="1">
        <f t="shared" si="30"/>
        <v>56.200000000000443</v>
      </c>
      <c r="O315" s="164">
        <f t="shared" si="29"/>
        <v>7.7935943060496804</v>
      </c>
    </row>
    <row r="316" spans="10:15" x14ac:dyDescent="0.25">
      <c r="J316" s="164">
        <f t="shared" si="25"/>
        <v>0.81126888417326537</v>
      </c>
      <c r="K316" s="164">
        <f t="shared" si="26"/>
        <v>2.0525674849166706</v>
      </c>
      <c r="L316" s="164">
        <f t="shared" si="27"/>
        <v>2.6484122726144621</v>
      </c>
      <c r="M316" s="164">
        <f t="shared" si="28"/>
        <v>4.1725408600019067</v>
      </c>
      <c r="N316" s="1">
        <f t="shared" si="30"/>
        <v>56.300000000000445</v>
      </c>
      <c r="O316" s="164">
        <f t="shared" si="29"/>
        <v>7.7619893428062525</v>
      </c>
    </row>
    <row r="317" spans="10:15" x14ac:dyDescent="0.25">
      <c r="J317" s="164">
        <f t="shared" si="25"/>
        <v>0.81666089969472777</v>
      </c>
      <c r="K317" s="164">
        <f t="shared" si="26"/>
        <v>2.0616170228381931</v>
      </c>
      <c r="L317" s="164">
        <f t="shared" si="27"/>
        <v>2.6587824888815397</v>
      </c>
      <c r="M317" s="164">
        <f t="shared" si="28"/>
        <v>4.1856229161897582</v>
      </c>
      <c r="N317" s="1">
        <f t="shared" si="30"/>
        <v>56.400000000000446</v>
      </c>
      <c r="O317" s="164">
        <f t="shared" si="29"/>
        <v>7.7304964539005674</v>
      </c>
    </row>
    <row r="318" spans="10:15" x14ac:dyDescent="0.25">
      <c r="J318" s="164">
        <f t="shared" si="25"/>
        <v>0.82206658658352172</v>
      </c>
      <c r="K318" s="164">
        <f t="shared" si="26"/>
        <v>2.0706759366457099</v>
      </c>
      <c r="L318" s="164">
        <f t="shared" si="27"/>
        <v>2.6691595083225459</v>
      </c>
      <c r="M318" s="164">
        <f t="shared" si="28"/>
        <v>4.198704984956156</v>
      </c>
      <c r="N318" s="1">
        <f t="shared" si="30"/>
        <v>56.500000000000448</v>
      </c>
      <c r="O318" s="164">
        <f t="shared" si="29"/>
        <v>7.6991150442476481</v>
      </c>
    </row>
    <row r="319" spans="10:15" x14ac:dyDescent="0.25">
      <c r="J319" s="164">
        <f t="shared" si="25"/>
        <v>0.82748592942140331</v>
      </c>
      <c r="K319" s="164">
        <f t="shared" si="26"/>
        <v>2.079744198836428</v>
      </c>
      <c r="L319" s="164">
        <f t="shared" si="27"/>
        <v>2.6795433015832613</v>
      </c>
      <c r="M319" s="164">
        <f t="shared" si="28"/>
        <v>4.2117870399218722</v>
      </c>
      <c r="N319" s="1">
        <f t="shared" si="30"/>
        <v>56.600000000000449</v>
      </c>
      <c r="O319" s="164">
        <f t="shared" si="29"/>
        <v>7.667844522968057</v>
      </c>
    </row>
    <row r="320" spans="10:15" x14ac:dyDescent="0.25">
      <c r="J320" s="164">
        <f t="shared" si="25"/>
        <v>0.83291891303142451</v>
      </c>
      <c r="K320" s="164">
        <f t="shared" si="26"/>
        <v>2.0888217821174302</v>
      </c>
      <c r="L320" s="164">
        <f t="shared" si="27"/>
        <v>2.6899338395179271</v>
      </c>
      <c r="M320" s="164">
        <f t="shared" si="28"/>
        <v>4.2248690549136994</v>
      </c>
      <c r="N320" s="1">
        <f t="shared" si="30"/>
        <v>56.70000000000045</v>
      </c>
      <c r="O320" s="164">
        <f t="shared" si="29"/>
        <v>7.6366843033508296</v>
      </c>
    </row>
    <row r="321" spans="10:15" x14ac:dyDescent="0.25">
      <c r="J321" s="164">
        <f t="shared" si="25"/>
        <v>0.83836552247619889</v>
      </c>
      <c r="K321" s="164">
        <f t="shared" si="26"/>
        <v>2.0979086594038585</v>
      </c>
      <c r="L321" s="164">
        <f t="shared" si="27"/>
        <v>2.7003310931874127</v>
      </c>
      <c r="M321" s="164">
        <f t="shared" si="28"/>
        <v>4.2379510039626229</v>
      </c>
      <c r="N321" s="1">
        <f t="shared" si="30"/>
        <v>56.800000000000452</v>
      </c>
      <c r="O321" s="164">
        <f t="shared" si="29"/>
        <v>7.6056338028167616</v>
      </c>
    </row>
    <row r="322" spans="10:15" x14ac:dyDescent="0.25">
      <c r="J322" s="164">
        <f t="shared" si="25"/>
        <v>0.84382574305617852</v>
      </c>
      <c r="K322" s="164">
        <f t="shared" si="26"/>
        <v>2.1070048038170874</v>
      </c>
      <c r="L322" s="164">
        <f t="shared" si="27"/>
        <v>2.710735033857401</v>
      </c>
      <c r="M322" s="164">
        <f t="shared" si="28"/>
        <v>4.2510328613019999</v>
      </c>
      <c r="N322" s="1">
        <f t="shared" si="30"/>
        <v>56.900000000000453</v>
      </c>
      <c r="O322" s="164">
        <f t="shared" si="29"/>
        <v>7.5746924428821103</v>
      </c>
    </row>
    <row r="323" spans="10:15" x14ac:dyDescent="0.25">
      <c r="J323" s="164">
        <f t="shared" ref="J323:J386" si="31">IF(D$5&gt;0.2*($O323),(D$5-0.2*($O323))^2/(D$5+0.8*($O323)),0)</f>
        <v>0.84929956030795561</v>
      </c>
      <c r="K323" s="164">
        <f t="shared" ref="K323:K386" si="32">IF(E$5&gt;0.2*($O323),(E$5-0.2*($O323))^2/(E$5+0.8*($O323)),0)</f>
        <v>2.1161101886829354</v>
      </c>
      <c r="L323" s="164">
        <f t="shared" ref="L323:L386" si="33">IF(F$5&gt;0.2*($O323),(F$5-0.2*($O323))^2/(F$5+0.8*($O323)),0)</f>
        <v>2.7211456329965893</v>
      </c>
      <c r="M323" s="164">
        <f t="shared" ref="M323:M386" si="34">IF(G$5&gt;0.2*($O323),(G$5-0.2*($O323))^2/(G$5+0.8*($O323)),0)</f>
        <v>4.2641146013657769</v>
      </c>
      <c r="N323" s="1">
        <f t="shared" si="30"/>
        <v>57.000000000000455</v>
      </c>
      <c r="O323" s="164">
        <f t="shared" ref="O323:O386" si="35">IF(N323&gt;0,1000/N323-10,1000)</f>
        <v>7.5438596491226662</v>
      </c>
    </row>
    <row r="324" spans="10:15" x14ac:dyDescent="0.25">
      <c r="J324" s="164">
        <f t="shared" si="31"/>
        <v>0.85478696000258081</v>
      </c>
      <c r="K324" s="164">
        <f t="shared" si="32"/>
        <v>2.1252247875298842</v>
      </c>
      <c r="L324" s="164">
        <f t="shared" si="33"/>
        <v>2.7315628622749117</v>
      </c>
      <c r="M324" s="164">
        <f t="shared" si="34"/>
        <v>4.2771961987867018</v>
      </c>
      <c r="N324" s="1">
        <f t="shared" ref="N324:N387" si="36">N323+0.1</f>
        <v>57.100000000000456</v>
      </c>
      <c r="O324" s="164">
        <f t="shared" si="35"/>
        <v>7.513134851138215</v>
      </c>
    </row>
    <row r="325" spans="10:15" x14ac:dyDescent="0.25">
      <c r="J325" s="164">
        <f t="shared" si="31"/>
        <v>0.86028792814390564</v>
      </c>
      <c r="K325" s="164">
        <f t="shared" si="32"/>
        <v>2.1343485740873298</v>
      </c>
      <c r="L325" s="164">
        <f t="shared" si="33"/>
        <v>2.7419866935617878</v>
      </c>
      <c r="M325" s="164">
        <f t="shared" si="34"/>
        <v>4.2902776283945805</v>
      </c>
      <c r="N325" s="1">
        <f t="shared" si="36"/>
        <v>57.200000000000458</v>
      </c>
      <c r="O325" s="164">
        <f t="shared" si="35"/>
        <v>7.4825174825173413</v>
      </c>
    </row>
    <row r="326" spans="10:15" x14ac:dyDescent="0.25">
      <c r="J326" s="164">
        <f t="shared" si="31"/>
        <v>0.86580245096693087</v>
      </c>
      <c r="K326" s="164">
        <f t="shared" si="32"/>
        <v>2.1434815222838299</v>
      </c>
      <c r="L326" s="164">
        <f t="shared" si="33"/>
        <v>2.752417098924369</v>
      </c>
      <c r="M326" s="164">
        <f t="shared" si="34"/>
        <v>4.3033588652145225</v>
      </c>
      <c r="N326" s="1">
        <f t="shared" si="36"/>
        <v>57.300000000000459</v>
      </c>
      <c r="O326" s="164">
        <f t="shared" si="35"/>
        <v>7.4520069808026541</v>
      </c>
    </row>
    <row r="327" spans="10:15" x14ac:dyDescent="0.25">
      <c r="J327" s="164">
        <f t="shared" si="31"/>
        <v>0.87133051493619296</v>
      </c>
      <c r="K327" s="164">
        <f t="shared" si="32"/>
        <v>2.1526236062454003</v>
      </c>
      <c r="L327" s="164">
        <f t="shared" si="33"/>
        <v>2.7628540506258306</v>
      </c>
      <c r="M327" s="164">
        <f t="shared" si="34"/>
        <v>4.3164398844652423</v>
      </c>
      <c r="N327" s="1">
        <f t="shared" si="36"/>
        <v>57.40000000000046</v>
      </c>
      <c r="O327" s="164">
        <f t="shared" si="35"/>
        <v>7.4216027874563046</v>
      </c>
    </row>
    <row r="328" spans="10:15" x14ac:dyDescent="0.25">
      <c r="J328" s="164">
        <f t="shared" si="31"/>
        <v>0.87687210674414851</v>
      </c>
      <c r="K328" s="164">
        <f t="shared" si="32"/>
        <v>2.1617748002937942</v>
      </c>
      <c r="L328" s="164">
        <f t="shared" si="33"/>
        <v>2.7732975211236561</v>
      </c>
      <c r="M328" s="164">
        <f t="shared" si="34"/>
        <v>4.3295206615573338</v>
      </c>
      <c r="N328" s="1">
        <f t="shared" si="36"/>
        <v>57.500000000000462</v>
      </c>
      <c r="O328" s="164">
        <f t="shared" si="35"/>
        <v>7.3913043478259475</v>
      </c>
    </row>
    <row r="329" spans="10:15" x14ac:dyDescent="0.25">
      <c r="J329" s="164">
        <f t="shared" si="31"/>
        <v>0.88242721330959162</v>
      </c>
      <c r="K329" s="164">
        <f t="shared" si="32"/>
        <v>2.1709350789448298</v>
      </c>
      <c r="L329" s="164">
        <f t="shared" si="33"/>
        <v>2.7837474830679594</v>
      </c>
      <c r="M329" s="164">
        <f t="shared" si="34"/>
        <v>4.3426011720916087</v>
      </c>
      <c r="N329" s="1">
        <f t="shared" si="36"/>
        <v>57.600000000000463</v>
      </c>
      <c r="O329" s="164">
        <f t="shared" si="35"/>
        <v>7.3611111111109722</v>
      </c>
    </row>
    <row r="330" spans="10:15" x14ac:dyDescent="0.25">
      <c r="J330" s="164">
        <f t="shared" si="31"/>
        <v>0.88799582177608372</v>
      </c>
      <c r="K330" s="164">
        <f t="shared" si="32"/>
        <v>2.180104416906719</v>
      </c>
      <c r="L330" s="164">
        <f t="shared" si="33"/>
        <v>2.7942039092998106</v>
      </c>
      <c r="M330" s="164">
        <f t="shared" si="34"/>
        <v>4.3556813918574147</v>
      </c>
      <c r="N330" s="1">
        <f t="shared" si="36"/>
        <v>57.700000000000465</v>
      </c>
      <c r="O330" s="164">
        <f t="shared" si="35"/>
        <v>7.3310225303291503</v>
      </c>
    </row>
    <row r="331" spans="10:15" x14ac:dyDescent="0.25">
      <c r="J331" s="164">
        <f t="shared" si="31"/>
        <v>0.89357791951039822</v>
      </c>
      <c r="K331" s="164">
        <f t="shared" si="32"/>
        <v>2.1892827890784154</v>
      </c>
      <c r="L331" s="164">
        <f t="shared" si="33"/>
        <v>2.8046667728495867</v>
      </c>
      <c r="M331" s="164">
        <f t="shared" si="34"/>
        <v>4.3687612968309875</v>
      </c>
      <c r="N331" s="1">
        <f t="shared" si="36"/>
        <v>57.800000000000466</v>
      </c>
      <c r="O331" s="164">
        <f t="shared" si="35"/>
        <v>7.3010380622835989</v>
      </c>
    </row>
    <row r="332" spans="10:15" x14ac:dyDescent="0.25">
      <c r="J332" s="164">
        <f t="shared" si="31"/>
        <v>0.89917349410098713</v>
      </c>
      <c r="K332" s="164">
        <f t="shared" si="32"/>
        <v>2.1984701705479841</v>
      </c>
      <c r="L332" s="164">
        <f t="shared" si="33"/>
        <v>2.8151360469353368</v>
      </c>
      <c r="M332" s="164">
        <f t="shared" si="34"/>
        <v>4.3818408631738297</v>
      </c>
      <c r="N332" s="1">
        <f t="shared" si="36"/>
        <v>57.900000000000468</v>
      </c>
      <c r="O332" s="164">
        <f t="shared" si="35"/>
        <v>7.2711571675300846</v>
      </c>
    </row>
    <row r="333" spans="10:15" x14ac:dyDescent="0.25">
      <c r="J333" s="164">
        <f t="shared" si="31"/>
        <v>0.90478253335646353</v>
      </c>
      <c r="K333" s="164">
        <f t="shared" si="32"/>
        <v>2.2076665365909807</v>
      </c>
      <c r="L333" s="164">
        <f t="shared" si="33"/>
        <v>2.8256117049611627</v>
      </c>
      <c r="M333" s="164">
        <f t="shared" si="34"/>
        <v>4.3949200672310784</v>
      </c>
      <c r="N333" s="1">
        <f t="shared" si="36"/>
        <v>58.000000000000469</v>
      </c>
      <c r="O333" s="164">
        <f t="shared" si="35"/>
        <v>7.2413793103446871</v>
      </c>
    </row>
    <row r="334" spans="10:15" x14ac:dyDescent="0.25">
      <c r="J334" s="164">
        <f t="shared" si="31"/>
        <v>0.91040502530410128</v>
      </c>
      <c r="K334" s="164">
        <f t="shared" si="32"/>
        <v>2.2168718626688579</v>
      </c>
      <c r="L334" s="164">
        <f t="shared" si="33"/>
        <v>2.8360937205156214</v>
      </c>
      <c r="M334" s="164">
        <f t="shared" si="34"/>
        <v>4.407998885529925</v>
      </c>
      <c r="N334" s="1">
        <f t="shared" si="36"/>
        <v>58.10000000000047</v>
      </c>
      <c r="O334" s="164">
        <f t="shared" si="35"/>
        <v>7.2117039586917713</v>
      </c>
    </row>
    <row r="335" spans="10:15" x14ac:dyDescent="0.25">
      <c r="J335" s="164">
        <f t="shared" si="31"/>
        <v>0.91604095818835052</v>
      </c>
      <c r="K335" s="164">
        <f t="shared" si="32"/>
        <v>2.2260861244273804</v>
      </c>
      <c r="L335" s="164">
        <f t="shared" si="33"/>
        <v>2.8465820673701407</v>
      </c>
      <c r="M335" s="164">
        <f t="shared" si="34"/>
        <v>4.4210772947780201</v>
      </c>
      <c r="N335" s="1">
        <f t="shared" si="36"/>
        <v>58.200000000000472</v>
      </c>
      <c r="O335" s="164">
        <f t="shared" si="35"/>
        <v>7.1821305841923007</v>
      </c>
    </row>
    <row r="336" spans="10:15" x14ac:dyDescent="0.25">
      <c r="J336" s="164">
        <f t="shared" si="31"/>
        <v>0.92169032046937005</v>
      </c>
      <c r="K336" s="164">
        <f t="shared" si="32"/>
        <v>2.2353092976950566</v>
      </c>
      <c r="L336" s="164">
        <f t="shared" si="33"/>
        <v>2.8570767194774467</v>
      </c>
      <c r="M336" s="164">
        <f t="shared" si="34"/>
        <v>4.4341552718619068</v>
      </c>
      <c r="N336" s="1">
        <f t="shared" si="36"/>
        <v>58.300000000000473</v>
      </c>
      <c r="O336" s="164">
        <f t="shared" si="35"/>
        <v>7.1526586620924846</v>
      </c>
    </row>
    <row r="337" spans="10:15" x14ac:dyDescent="0.25">
      <c r="J337" s="164">
        <f t="shared" si="31"/>
        <v>0.92735310082157651</v>
      </c>
      <c r="K337" s="164">
        <f t="shared" si="32"/>
        <v>2.2445413584815852</v>
      </c>
      <c r="L337" s="164">
        <f t="shared" si="33"/>
        <v>2.8675776509700168</v>
      </c>
      <c r="M337" s="164">
        <f t="shared" si="34"/>
        <v>4.4472327938454876</v>
      </c>
      <c r="N337" s="1">
        <f t="shared" si="36"/>
        <v>58.400000000000475</v>
      </c>
      <c r="O337" s="164">
        <f t="shared" si="35"/>
        <v>7.1232876712327382</v>
      </c>
    </row>
    <row r="338" spans="10:15" x14ac:dyDescent="0.25">
      <c r="J338" s="164">
        <f t="shared" si="31"/>
        <v>0.93302928813221309</v>
      </c>
      <c r="K338" s="164">
        <f t="shared" si="32"/>
        <v>2.2537822829763314</v>
      </c>
      <c r="L338" s="164">
        <f t="shared" si="33"/>
        <v>2.8780848361585405</v>
      </c>
      <c r="M338" s="164">
        <f t="shared" si="34"/>
        <v>4.4603098379684685</v>
      </c>
      <c r="N338" s="1">
        <f t="shared" si="36"/>
        <v>58.500000000000476</v>
      </c>
      <c r="O338" s="164">
        <f t="shared" si="35"/>
        <v>7.0940170940169551</v>
      </c>
    </row>
    <row r="339" spans="10:15" x14ac:dyDescent="0.25">
      <c r="J339" s="164">
        <f t="shared" si="31"/>
        <v>0.93871887149992606</v>
      </c>
      <c r="K339" s="164">
        <f t="shared" si="32"/>
        <v>2.2630320475467958</v>
      </c>
      <c r="L339" s="164">
        <f t="shared" si="33"/>
        <v>2.8885982495304017</v>
      </c>
      <c r="M339" s="164">
        <f t="shared" si="34"/>
        <v>4.4733863816448549</v>
      </c>
      <c r="N339" s="1">
        <f t="shared" si="36"/>
        <v>58.600000000000477</v>
      </c>
      <c r="O339" s="164">
        <f t="shared" si="35"/>
        <v>7.0648464163821139</v>
      </c>
    </row>
    <row r="340" spans="10:15" x14ac:dyDescent="0.25">
      <c r="J340" s="164">
        <f t="shared" si="31"/>
        <v>0.94442184023336762</v>
      </c>
      <c r="K340" s="164">
        <f t="shared" si="32"/>
        <v>2.2722906287371174</v>
      </c>
      <c r="L340" s="164">
        <f t="shared" si="33"/>
        <v>2.8991178657481731</v>
      </c>
      <c r="M340" s="164">
        <f t="shared" si="34"/>
        <v>4.4864624024614495</v>
      </c>
      <c r="N340" s="1">
        <f t="shared" si="36"/>
        <v>58.700000000000479</v>
      </c>
      <c r="O340" s="164">
        <f t="shared" si="35"/>
        <v>7.0357751277681757</v>
      </c>
    </row>
    <row r="341" spans="10:15" x14ac:dyDescent="0.25">
      <c r="J341" s="164">
        <f t="shared" si="31"/>
        <v>0.95013818384980475</v>
      </c>
      <c r="K341" s="164">
        <f t="shared" si="32"/>
        <v>2.2815580032665848</v>
      </c>
      <c r="L341" s="164">
        <f t="shared" si="33"/>
        <v>2.9096436596481259</v>
      </c>
      <c r="M341" s="164">
        <f t="shared" si="34"/>
        <v>4.4995378781763566</v>
      </c>
      <c r="N341" s="1">
        <f t="shared" si="36"/>
        <v>58.80000000000048</v>
      </c>
      <c r="O341" s="164">
        <f t="shared" si="35"/>
        <v>7.0068027210882953</v>
      </c>
    </row>
    <row r="342" spans="10:15" x14ac:dyDescent="0.25">
      <c r="J342" s="164">
        <f t="shared" si="31"/>
        <v>0.95586789207374945</v>
      </c>
      <c r="K342" s="164">
        <f t="shared" si="32"/>
        <v>2.2908341480281602</v>
      </c>
      <c r="L342" s="164">
        <f t="shared" si="33"/>
        <v>2.9201756062387552</v>
      </c>
      <c r="M342" s="164">
        <f t="shared" si="34"/>
        <v>4.512612786717515</v>
      </c>
      <c r="N342" s="1">
        <f t="shared" si="36"/>
        <v>58.900000000000482</v>
      </c>
      <c r="O342" s="164">
        <f t="shared" si="35"/>
        <v>6.9779286926993507</v>
      </c>
    </row>
    <row r="343" spans="10:15" x14ac:dyDescent="0.25">
      <c r="J343" s="164">
        <f t="shared" si="31"/>
        <v>0.96161095483560521</v>
      </c>
      <c r="K343" s="164">
        <f t="shared" si="32"/>
        <v>2.3001190400870284</v>
      </c>
      <c r="L343" s="164">
        <f t="shared" si="33"/>
        <v>2.9307136806993226</v>
      </c>
      <c r="M343" s="164">
        <f t="shared" si="34"/>
        <v>4.5256871061812403</v>
      </c>
      <c r="N343" s="1">
        <f t="shared" si="36"/>
        <v>59.000000000000483</v>
      </c>
      <c r="O343" s="164">
        <f t="shared" si="35"/>
        <v>6.9491525423727438</v>
      </c>
    </row>
    <row r="344" spans="10:15" x14ac:dyDescent="0.25">
      <c r="J344" s="164">
        <f t="shared" si="31"/>
        <v>0.96736736227032361</v>
      </c>
      <c r="K344" s="164">
        <f t="shared" si="32"/>
        <v>2.3094126566791466</v>
      </c>
      <c r="L344" s="164">
        <f t="shared" si="33"/>
        <v>2.9412578583784135</v>
      </c>
      <c r="M344" s="164">
        <f t="shared" si="34"/>
        <v>4.5387608148307912</v>
      </c>
      <c r="N344" s="1">
        <f t="shared" si="36"/>
        <v>59.100000000000485</v>
      </c>
      <c r="O344" s="164">
        <f t="shared" si="35"/>
        <v>6.9204737732655133</v>
      </c>
    </row>
    <row r="345" spans="10:15" x14ac:dyDescent="0.25">
      <c r="J345" s="164">
        <f t="shared" si="31"/>
        <v>0.97313710471608017</v>
      </c>
      <c r="K345" s="164">
        <f t="shared" si="32"/>
        <v>2.3187149752098204</v>
      </c>
      <c r="L345" s="164">
        <f t="shared" si="33"/>
        <v>2.9518081147925024</v>
      </c>
      <c r="M345" s="164">
        <f t="shared" si="34"/>
        <v>4.5518338910949243</v>
      </c>
      <c r="N345" s="1">
        <f t="shared" si="36"/>
        <v>59.200000000000486</v>
      </c>
      <c r="O345" s="164">
        <f t="shared" si="35"/>
        <v>6.8918918918917527</v>
      </c>
    </row>
    <row r="346" spans="10:15" x14ac:dyDescent="0.25">
      <c r="J346" s="164">
        <f t="shared" si="31"/>
        <v>0.97892017271296194</v>
      </c>
      <c r="K346" s="164">
        <f t="shared" si="32"/>
        <v>2.3280259732522866</v>
      </c>
      <c r="L346" s="164">
        <f t="shared" si="33"/>
        <v>2.9623644256245396</v>
      </c>
      <c r="M346" s="164">
        <f t="shared" si="34"/>
        <v>4.5649063135664951</v>
      </c>
      <c r="N346" s="1">
        <f t="shared" si="36"/>
        <v>59.300000000000487</v>
      </c>
      <c r="O346" s="164">
        <f t="shared" si="35"/>
        <v>6.8634064080942956</v>
      </c>
    </row>
    <row r="347" spans="10:15" x14ac:dyDescent="0.25">
      <c r="J347" s="164">
        <f t="shared" si="31"/>
        <v>0.98471655700167238</v>
      </c>
      <c r="K347" s="164">
        <f t="shared" si="32"/>
        <v>2.3373456285463163</v>
      </c>
      <c r="L347" s="164">
        <f t="shared" si="33"/>
        <v>2.9729267667225514</v>
      </c>
      <c r="M347" s="164">
        <f t="shared" si="34"/>
        <v>4.5779780610010556</v>
      </c>
      <c r="N347" s="1">
        <f t="shared" si="36"/>
        <v>59.400000000000489</v>
      </c>
      <c r="O347" s="164">
        <f t="shared" si="35"/>
        <v>6.8350168350166953</v>
      </c>
    </row>
    <row r="348" spans="10:15" x14ac:dyDescent="0.25">
      <c r="J348" s="164">
        <f t="shared" si="31"/>
        <v>0.99052624852225091</v>
      </c>
      <c r="K348" s="164">
        <f t="shared" si="32"/>
        <v>2.346673918996828</v>
      </c>
      <c r="L348" s="164">
        <f t="shared" si="33"/>
        <v>2.9834951140982544</v>
      </c>
      <c r="M348" s="164">
        <f t="shared" si="34"/>
        <v>4.5910491123154662</v>
      </c>
      <c r="N348" s="1">
        <f t="shared" si="36"/>
        <v>59.50000000000049</v>
      </c>
      <c r="O348" s="164">
        <f t="shared" si="35"/>
        <v>6.8067226890754924</v>
      </c>
    </row>
    <row r="349" spans="10:15" x14ac:dyDescent="0.25">
      <c r="J349" s="164">
        <f t="shared" si="31"/>
        <v>0.99634923841280398</v>
      </c>
      <c r="K349" s="164">
        <f t="shared" si="32"/>
        <v>2.3560108226725189</v>
      </c>
      <c r="L349" s="164">
        <f t="shared" si="33"/>
        <v>2.9940694439256794</v>
      </c>
      <c r="M349" s="164">
        <f t="shared" si="34"/>
        <v>4.6041194465865312</v>
      </c>
      <c r="N349" s="1">
        <f t="shared" si="36"/>
        <v>59.600000000000492</v>
      </c>
      <c r="O349" s="164">
        <f t="shared" si="35"/>
        <v>6.7785234899327484</v>
      </c>
    </row>
    <row r="350" spans="10:15" x14ac:dyDescent="0.25">
      <c r="J350" s="164">
        <f t="shared" si="31"/>
        <v>1.0021855180082524</v>
      </c>
      <c r="K350" s="164">
        <f t="shared" si="32"/>
        <v>2.3653563178045021</v>
      </c>
      <c r="L350" s="164">
        <f t="shared" si="33"/>
        <v>3.0046497325398147</v>
      </c>
      <c r="M350" s="164">
        <f t="shared" si="34"/>
        <v>4.6171890430496392</v>
      </c>
      <c r="N350" s="1">
        <f t="shared" si="36"/>
        <v>59.700000000000493</v>
      </c>
      <c r="O350" s="164">
        <f t="shared" si="35"/>
        <v>6.7504187604688717</v>
      </c>
    </row>
    <row r="351" spans="10:15" x14ac:dyDescent="0.25">
      <c r="J351" s="164">
        <f t="shared" si="31"/>
        <v>1.0080350788390906</v>
      </c>
      <c r="K351" s="164">
        <f t="shared" si="32"/>
        <v>2.3747103827849627</v>
      </c>
      <c r="L351" s="164">
        <f t="shared" si="33"/>
        <v>3.0152359564352564</v>
      </c>
      <c r="M351" s="164">
        <f t="shared" si="34"/>
        <v>4.6302578810974104</v>
      </c>
      <c r="N351" s="1">
        <f t="shared" si="36"/>
        <v>59.800000000000495</v>
      </c>
      <c r="O351" s="164">
        <f t="shared" si="35"/>
        <v>6.7224080267557156</v>
      </c>
    </row>
    <row r="352" spans="10:15" x14ac:dyDescent="0.25">
      <c r="J352" s="164">
        <f t="shared" si="31"/>
        <v>1.013897912630167</v>
      </c>
      <c r="K352" s="164">
        <f t="shared" si="32"/>
        <v>2.3840729961658367</v>
      </c>
      <c r="L352" s="164">
        <f t="shared" si="33"/>
        <v>3.0258280922648861</v>
      </c>
      <c r="M352" s="164">
        <f t="shared" si="34"/>
        <v>4.6433259402783893</v>
      </c>
      <c r="N352" s="1">
        <f t="shared" si="36"/>
        <v>59.900000000000496</v>
      </c>
      <c r="O352" s="164">
        <f t="shared" si="35"/>
        <v>6.6944908180299123</v>
      </c>
    </row>
    <row r="353" spans="10:15" x14ac:dyDescent="0.25">
      <c r="J353" s="164">
        <f t="shared" si="31"/>
        <v>1.019774011299464</v>
      </c>
      <c r="K353" s="164">
        <f t="shared" si="32"/>
        <v>2.3934441366574788</v>
      </c>
      <c r="L353" s="164">
        <f t="shared" si="33"/>
        <v>3.0364261168385402</v>
      </c>
      <c r="M353" s="164">
        <f t="shared" si="34"/>
        <v>4.656393200295704</v>
      </c>
      <c r="N353" s="1">
        <f t="shared" si="36"/>
        <v>60.000000000000497</v>
      </c>
      <c r="O353" s="164">
        <f t="shared" si="35"/>
        <v>6.6666666666665293</v>
      </c>
    </row>
    <row r="354" spans="10:15" x14ac:dyDescent="0.25">
      <c r="J354" s="164">
        <f t="shared" si="31"/>
        <v>1.0256633669569077</v>
      </c>
      <c r="K354" s="164">
        <f t="shared" si="32"/>
        <v>2.4028237831273738</v>
      </c>
      <c r="L354" s="164">
        <f t="shared" si="33"/>
        <v>3.0470300071217129</v>
      </c>
      <c r="M354" s="164">
        <f t="shared" si="34"/>
        <v>4.6694596410057772</v>
      </c>
      <c r="N354" s="1">
        <f t="shared" si="36"/>
        <v>60.100000000000499</v>
      </c>
      <c r="O354" s="164">
        <f t="shared" si="35"/>
        <v>6.6389351081529391</v>
      </c>
    </row>
    <row r="355" spans="10:15" x14ac:dyDescent="0.25">
      <c r="J355" s="164">
        <f t="shared" si="31"/>
        <v>1.0315659719031776</v>
      </c>
      <c r="K355" s="164">
        <f t="shared" si="32"/>
        <v>2.4122119145988297</v>
      </c>
      <c r="L355" s="164">
        <f t="shared" si="33"/>
        <v>3.0576397402342588</v>
      </c>
      <c r="M355" s="164">
        <f t="shared" si="34"/>
        <v>4.6825252424170305</v>
      </c>
      <c r="N355" s="1">
        <f t="shared" si="36"/>
        <v>60.2000000000005</v>
      </c>
      <c r="O355" s="164">
        <f t="shared" si="35"/>
        <v>6.6112956810629839</v>
      </c>
    </row>
    <row r="356" spans="10:15" x14ac:dyDescent="0.25">
      <c r="J356" s="164">
        <f t="shared" si="31"/>
        <v>1.0374818186285386</v>
      </c>
      <c r="K356" s="164">
        <f t="shared" si="32"/>
        <v>2.4216085102497118</v>
      </c>
      <c r="L356" s="164">
        <f t="shared" si="33"/>
        <v>3.0682552934491176</v>
      </c>
      <c r="M356" s="164">
        <f t="shared" si="34"/>
        <v>4.6955899846886116</v>
      </c>
      <c r="N356" s="1">
        <f t="shared" si="36"/>
        <v>60.300000000000502</v>
      </c>
      <c r="O356" s="164">
        <f t="shared" si="35"/>
        <v>6.5837479270313715</v>
      </c>
    </row>
    <row r="357" spans="10:15" x14ac:dyDescent="0.25">
      <c r="J357" s="164">
        <f t="shared" si="31"/>
        <v>1.0434108998116831</v>
      </c>
      <c r="K357" s="164">
        <f t="shared" si="32"/>
        <v>2.4310135494111731</v>
      </c>
      <c r="L357" s="164">
        <f t="shared" si="33"/>
        <v>3.0788766441910442</v>
      </c>
      <c r="M357" s="164">
        <f t="shared" si="34"/>
        <v>4.7086538481291234</v>
      </c>
      <c r="N357" s="1">
        <f t="shared" si="36"/>
        <v>60.400000000000503</v>
      </c>
      <c r="O357" s="164">
        <f t="shared" si="35"/>
        <v>6.5562913907283402</v>
      </c>
    </row>
    <row r="358" spans="10:15" x14ac:dyDescent="0.25">
      <c r="J358" s="164">
        <f t="shared" si="31"/>
        <v>1.0493532083185817</v>
      </c>
      <c r="K358" s="164">
        <f t="shared" si="32"/>
        <v>2.4404270115663995</v>
      </c>
      <c r="L358" s="164">
        <f t="shared" si="33"/>
        <v>3.0895037700353565</v>
      </c>
      <c r="M358" s="164">
        <f t="shared" si="34"/>
        <v>4.7217168131953766</v>
      </c>
      <c r="N358" s="1">
        <f t="shared" si="36"/>
        <v>60.500000000000504</v>
      </c>
      <c r="O358" s="164">
        <f t="shared" si="35"/>
        <v>6.528925619834574</v>
      </c>
    </row>
    <row r="359" spans="10:15" x14ac:dyDescent="0.25">
      <c r="J359" s="164">
        <f t="shared" si="31"/>
        <v>1.055308737201357</v>
      </c>
      <c r="K359" s="164">
        <f t="shared" si="32"/>
        <v>2.4498488763493724</v>
      </c>
      <c r="L359" s="164">
        <f t="shared" si="33"/>
        <v>3.1001366487066893</v>
      </c>
      <c r="M359" s="164">
        <f t="shared" si="34"/>
        <v>4.7347788604911498</v>
      </c>
      <c r="N359" s="1">
        <f t="shared" si="36"/>
        <v>60.600000000000506</v>
      </c>
      <c r="O359" s="164">
        <f t="shared" si="35"/>
        <v>6.5016501650163647</v>
      </c>
    </row>
    <row r="360" spans="10:15" x14ac:dyDescent="0.25">
      <c r="J360" s="164">
        <f t="shared" si="31"/>
        <v>1.0612774796971554</v>
      </c>
      <c r="K360" s="164">
        <f t="shared" si="32"/>
        <v>2.4592791235436358</v>
      </c>
      <c r="L360" s="164">
        <f t="shared" si="33"/>
        <v>3.1107752580777688</v>
      </c>
      <c r="M360" s="164">
        <f t="shared" si="34"/>
        <v>4.7478399707659573</v>
      </c>
      <c r="N360" s="1">
        <f t="shared" si="36"/>
        <v>60.700000000000507</v>
      </c>
      <c r="O360" s="164">
        <f t="shared" si="35"/>
        <v>6.4744645799010172</v>
      </c>
    </row>
    <row r="361" spans="10:15" x14ac:dyDescent="0.25">
      <c r="J361" s="164">
        <f t="shared" si="31"/>
        <v>1.0672594292270488</v>
      </c>
      <c r="K361" s="164">
        <f t="shared" si="32"/>
        <v>2.4687177330810859</v>
      </c>
      <c r="L361" s="164">
        <f t="shared" si="33"/>
        <v>3.1214195761681962</v>
      </c>
      <c r="M361" s="164">
        <f t="shared" si="34"/>
        <v>4.7609001249138378</v>
      </c>
      <c r="N361" s="1">
        <f t="shared" si="36"/>
        <v>60.800000000000509</v>
      </c>
      <c r="O361" s="164">
        <f t="shared" si="35"/>
        <v>6.4473684210524951</v>
      </c>
    </row>
    <row r="362" spans="10:15" x14ac:dyDescent="0.25">
      <c r="J362" s="164">
        <f t="shared" si="31"/>
        <v>1.0732545793949331</v>
      </c>
      <c r="K362" s="164">
        <f t="shared" si="32"/>
        <v>2.4781646850407633</v>
      </c>
      <c r="L362" s="164">
        <f t="shared" si="33"/>
        <v>3.1320695811432375</v>
      </c>
      <c r="M362" s="164">
        <f t="shared" si="34"/>
        <v>4.7739593039721511</v>
      </c>
      <c r="N362" s="1">
        <f t="shared" si="36"/>
        <v>60.90000000000051</v>
      </c>
      <c r="O362" s="164">
        <f t="shared" si="35"/>
        <v>6.4203612479473158</v>
      </c>
    </row>
    <row r="363" spans="10:15" x14ac:dyDescent="0.25">
      <c r="J363" s="164">
        <f t="shared" si="31"/>
        <v>1.0792629239864464</v>
      </c>
      <c r="K363" s="164">
        <f t="shared" si="32"/>
        <v>2.4876199596476587</v>
      </c>
      <c r="L363" s="164">
        <f t="shared" si="33"/>
        <v>3.1427252513126285</v>
      </c>
      <c r="M363" s="164">
        <f t="shared" si="34"/>
        <v>4.7870174891203847</v>
      </c>
      <c r="N363" s="1">
        <f t="shared" si="36"/>
        <v>61.000000000000512</v>
      </c>
      <c r="O363" s="164">
        <f t="shared" si="35"/>
        <v>6.3934426229506833</v>
      </c>
    </row>
    <row r="364" spans="10:15" x14ac:dyDescent="0.25">
      <c r="J364" s="164">
        <f t="shared" si="31"/>
        <v>1.0852844569679037</v>
      </c>
      <c r="K364" s="164">
        <f t="shared" si="32"/>
        <v>2.4970835372715396</v>
      </c>
      <c r="L364" s="164">
        <f t="shared" si="33"/>
        <v>3.1533865651294049</v>
      </c>
      <c r="M364" s="164">
        <f t="shared" si="34"/>
        <v>4.8000746616789796</v>
      </c>
      <c r="N364" s="1">
        <f t="shared" si="36"/>
        <v>61.100000000000513</v>
      </c>
      <c r="O364" s="164">
        <f t="shared" si="35"/>
        <v>6.3666121112928238</v>
      </c>
    </row>
    <row r="365" spans="10:15" x14ac:dyDescent="0.25">
      <c r="J365" s="164">
        <f t="shared" si="31"/>
        <v>1.0913191724852307</v>
      </c>
      <c r="K365" s="164">
        <f t="shared" si="32"/>
        <v>2.5065553984257738</v>
      </c>
      <c r="L365" s="164">
        <f t="shared" si="33"/>
        <v>3.1640535011887154</v>
      </c>
      <c r="M365" s="164">
        <f t="shared" si="34"/>
        <v>4.8131308031081481</v>
      </c>
      <c r="N365" s="1">
        <f t="shared" si="36"/>
        <v>61.200000000000514</v>
      </c>
      <c r="O365" s="164">
        <f t="shared" si="35"/>
        <v>6.3398692810456154</v>
      </c>
    </row>
    <row r="366" spans="10:15" x14ac:dyDescent="0.25">
      <c r="J366" s="164">
        <f t="shared" si="31"/>
        <v>1.0973670648629241</v>
      </c>
      <c r="K366" s="164">
        <f t="shared" si="32"/>
        <v>2.5160355237661789</v>
      </c>
      <c r="L366" s="164">
        <f t="shared" si="33"/>
        <v>3.1747260382266766</v>
      </c>
      <c r="M366" s="164">
        <f t="shared" si="34"/>
        <v>4.8261858950067369</v>
      </c>
      <c r="N366" s="1">
        <f t="shared" si="36"/>
        <v>61.300000000000516</v>
      </c>
      <c r="O366" s="164">
        <f t="shared" si="35"/>
        <v>6.3132137030993718</v>
      </c>
    </row>
    <row r="367" spans="10:15" x14ac:dyDescent="0.25">
      <c r="J367" s="164">
        <f t="shared" si="31"/>
        <v>1.1034281286030101</v>
      </c>
      <c r="K367" s="164">
        <f t="shared" si="32"/>
        <v>2.5255238940898641</v>
      </c>
      <c r="L367" s="164">
        <f t="shared" si="33"/>
        <v>3.1854041551192167</v>
      </c>
      <c r="M367" s="164">
        <f t="shared" si="34"/>
        <v>4.8392399191110629</v>
      </c>
      <c r="N367" s="1">
        <f t="shared" si="36"/>
        <v>61.400000000000517</v>
      </c>
      <c r="O367" s="164">
        <f t="shared" si="35"/>
        <v>6.2866449511399267</v>
      </c>
    </row>
    <row r="368" spans="10:15" x14ac:dyDescent="0.25">
      <c r="J368" s="164">
        <f t="shared" si="31"/>
        <v>1.109502358384026</v>
      </c>
      <c r="K368" s="164">
        <f t="shared" si="32"/>
        <v>2.5350204903341105</v>
      </c>
      <c r="L368" s="164">
        <f t="shared" si="33"/>
        <v>3.1960878308809435</v>
      </c>
      <c r="M368" s="164">
        <f t="shared" si="34"/>
        <v>4.8522928572937936</v>
      </c>
      <c r="N368" s="1">
        <f t="shared" si="36"/>
        <v>61.500000000000519</v>
      </c>
      <c r="O368" s="164">
        <f t="shared" si="35"/>
        <v>6.2601626016258791</v>
      </c>
    </row>
    <row r="369" spans="10:15" x14ac:dyDescent="0.25">
      <c r="J369" s="164">
        <f t="shared" si="31"/>
        <v>1.1155897490600064</v>
      </c>
      <c r="K369" s="164">
        <f t="shared" si="32"/>
        <v>2.5445252935752372</v>
      </c>
      <c r="L369" s="164">
        <f t="shared" si="33"/>
        <v>3.2067770446640163</v>
      </c>
      <c r="M369" s="164">
        <f t="shared" si="34"/>
        <v>4.8653446915628153</v>
      </c>
      <c r="N369" s="1">
        <f t="shared" si="36"/>
        <v>61.60000000000052</v>
      </c>
      <c r="O369" s="164">
        <f t="shared" si="35"/>
        <v>6.2337662337660973</v>
      </c>
    </row>
    <row r="370" spans="10:15" x14ac:dyDescent="0.25">
      <c r="J370" s="164">
        <f t="shared" si="31"/>
        <v>1.1216902956594832</v>
      </c>
      <c r="K370" s="164">
        <f t="shared" si="32"/>
        <v>2.5540382850274921</v>
      </c>
      <c r="L370" s="164">
        <f t="shared" si="33"/>
        <v>3.2174717757570366</v>
      </c>
      <c r="M370" s="164">
        <f t="shared" si="34"/>
        <v>4.8783954040601216</v>
      </c>
      <c r="N370" s="1">
        <f t="shared" si="36"/>
        <v>61.700000000000522</v>
      </c>
      <c r="O370" s="164">
        <f t="shared" si="35"/>
        <v>6.2074554294974327</v>
      </c>
    </row>
    <row r="371" spans="10:15" x14ac:dyDescent="0.25">
      <c r="J371" s="164">
        <f t="shared" si="31"/>
        <v>1.127803993384495</v>
      </c>
      <c r="K371" s="164">
        <f t="shared" si="32"/>
        <v>2.5635594460419457</v>
      </c>
      <c r="L371" s="164">
        <f t="shared" si="33"/>
        <v>3.2281720035839361</v>
      </c>
      <c r="M371" s="164">
        <f t="shared" si="34"/>
        <v>4.8914449770607158</v>
      </c>
      <c r="N371" s="1">
        <f t="shared" si="36"/>
        <v>61.800000000000523</v>
      </c>
      <c r="O371" s="164">
        <f t="shared" si="35"/>
        <v>6.1812297734626469</v>
      </c>
    </row>
    <row r="372" spans="10:15" x14ac:dyDescent="0.25">
      <c r="J372" s="164">
        <f t="shared" si="31"/>
        <v>1.13393083760961</v>
      </c>
      <c r="K372" s="164">
        <f t="shared" si="32"/>
        <v>2.5730887581054067</v>
      </c>
      <c r="L372" s="164">
        <f t="shared" si="33"/>
        <v>3.2388777077028927</v>
      </c>
      <c r="M372" s="164">
        <f t="shared" si="34"/>
        <v>4.9044933929715189</v>
      </c>
      <c r="N372" s="1">
        <f t="shared" si="36"/>
        <v>61.900000000000524</v>
      </c>
      <c r="O372" s="164">
        <f t="shared" si="35"/>
        <v>6.1550888529885555</v>
      </c>
    </row>
    <row r="373" spans="10:15" x14ac:dyDescent="0.25">
      <c r="J373" s="164">
        <f t="shared" si="31"/>
        <v>1.1400708238809591</v>
      </c>
      <c r="K373" s="164">
        <f t="shared" si="32"/>
        <v>2.5826262028393332</v>
      </c>
      <c r="L373" s="164">
        <f t="shared" si="33"/>
        <v>3.2495888678052416</v>
      </c>
      <c r="M373" s="164">
        <f t="shared" si="34"/>
        <v>4.9175406343302868</v>
      </c>
      <c r="N373" s="1">
        <f t="shared" si="36"/>
        <v>62.000000000000526</v>
      </c>
      <c r="O373" s="164">
        <f t="shared" si="35"/>
        <v>6.129032258064381</v>
      </c>
    </row>
    <row r="374" spans="10:15" x14ac:dyDescent="0.25">
      <c r="J374" s="164">
        <f t="shared" si="31"/>
        <v>1.1462239479152785</v>
      </c>
      <c r="K374" s="164">
        <f t="shared" si="32"/>
        <v>2.592171761998769</v>
      </c>
      <c r="L374" s="164">
        <f t="shared" si="33"/>
        <v>3.2603054637144093</v>
      </c>
      <c r="M374" s="164">
        <f t="shared" si="34"/>
        <v>4.9305866838045445</v>
      </c>
      <c r="N374" s="1">
        <f t="shared" si="36"/>
        <v>62.100000000000527</v>
      </c>
      <c r="O374" s="164">
        <f t="shared" si="35"/>
        <v>6.1030595813203128</v>
      </c>
    </row>
    <row r="375" spans="10:15" x14ac:dyDescent="0.25">
      <c r="J375" s="164">
        <f t="shared" si="31"/>
        <v>1.1523902055989637</v>
      </c>
      <c r="K375" s="164">
        <f t="shared" si="32"/>
        <v>2.6017254174712767</v>
      </c>
      <c r="L375" s="164">
        <f t="shared" si="33"/>
        <v>3.271027475384845</v>
      </c>
      <c r="M375" s="164">
        <f t="shared" si="34"/>
        <v>4.9436315241905175</v>
      </c>
      <c r="N375" s="1">
        <f t="shared" si="36"/>
        <v>62.200000000000529</v>
      </c>
      <c r="O375" s="164">
        <f t="shared" si="35"/>
        <v>6.0771704180062933</v>
      </c>
    </row>
    <row r="376" spans="10:15" x14ac:dyDescent="0.25">
      <c r="J376" s="164">
        <f t="shared" si="31"/>
        <v>1.1585695929871349</v>
      </c>
      <c r="K376" s="164">
        <f t="shared" si="32"/>
        <v>2.6112871512758931</v>
      </c>
      <c r="L376" s="164">
        <f t="shared" si="33"/>
        <v>3.2817548829009753</v>
      </c>
      <c r="M376" s="164">
        <f t="shared" si="34"/>
        <v>4.9566751384121011</v>
      </c>
      <c r="N376" s="1">
        <f t="shared" si="36"/>
        <v>62.30000000000053</v>
      </c>
      <c r="O376" s="164">
        <f t="shared" si="35"/>
        <v>6.0513643659709722</v>
      </c>
    </row>
    <row r="377" spans="10:15" x14ac:dyDescent="0.25">
      <c r="J377" s="164">
        <f t="shared" si="31"/>
        <v>1.1647621063027167</v>
      </c>
      <c r="K377" s="164">
        <f t="shared" si="32"/>
        <v>2.620856945562092</v>
      </c>
      <c r="L377" s="164">
        <f t="shared" si="33"/>
        <v>3.2924876664761626</v>
      </c>
      <c r="M377" s="164">
        <f t="shared" si="34"/>
        <v>4.9697175095198025</v>
      </c>
      <c r="N377" s="1">
        <f t="shared" si="36"/>
        <v>62.400000000000531</v>
      </c>
      <c r="O377" s="164">
        <f t="shared" si="35"/>
        <v>6.0256410256408905</v>
      </c>
    </row>
    <row r="378" spans="10:15" x14ac:dyDescent="0.25">
      <c r="J378" s="164">
        <f t="shared" si="31"/>
        <v>1.1709677419355169</v>
      </c>
      <c r="K378" s="164">
        <f t="shared" si="32"/>
        <v>2.6304347826087473</v>
      </c>
      <c r="L378" s="164">
        <f t="shared" si="33"/>
        <v>3.3032258064516702</v>
      </c>
      <c r="M378" s="164">
        <f t="shared" si="34"/>
        <v>4.9827586206897241</v>
      </c>
      <c r="N378" s="1">
        <f t="shared" si="36"/>
        <v>62.500000000000533</v>
      </c>
      <c r="O378" s="164">
        <f t="shared" si="35"/>
        <v>5.9999999999998632</v>
      </c>
    </row>
    <row r="379" spans="10:15" x14ac:dyDescent="0.25">
      <c r="J379" s="164">
        <f t="shared" si="31"/>
        <v>1.1771864964413268</v>
      </c>
      <c r="K379" s="164">
        <f t="shared" si="32"/>
        <v>2.6400206448231112</v>
      </c>
      <c r="L379" s="164">
        <f t="shared" si="33"/>
        <v>3.3139692832956431</v>
      </c>
      <c r="M379" s="164">
        <f t="shared" si="34"/>
        <v>4.9957984552225341</v>
      </c>
      <c r="N379" s="1">
        <f t="shared" si="36"/>
        <v>62.600000000000534</v>
      </c>
      <c r="O379" s="164">
        <f t="shared" si="35"/>
        <v>5.9744408945685539</v>
      </c>
    </row>
    <row r="380" spans="10:15" x14ac:dyDescent="0.25">
      <c r="J380" s="164">
        <f t="shared" si="31"/>
        <v>1.1834183665410289</v>
      </c>
      <c r="K380" s="164">
        <f t="shared" si="32"/>
        <v>2.649614514739818</v>
      </c>
      <c r="L380" s="164">
        <f t="shared" si="33"/>
        <v>3.3247180776020997</v>
      </c>
      <c r="M380" s="164">
        <f t="shared" si="34"/>
        <v>5.0088369965424695</v>
      </c>
      <c r="N380" s="1">
        <f t="shared" si="36"/>
        <v>62.700000000000536</v>
      </c>
      <c r="O380" s="164">
        <f t="shared" si="35"/>
        <v>5.9489633173842336</v>
      </c>
    </row>
    <row r="381" spans="10:15" x14ac:dyDescent="0.25">
      <c r="J381" s="164">
        <f t="shared" si="31"/>
        <v>1.1896633491197093</v>
      </c>
      <c r="K381" s="164">
        <f t="shared" si="32"/>
        <v>2.6592163750198687</v>
      </c>
      <c r="L381" s="164">
        <f t="shared" si="33"/>
        <v>3.3354721700899237</v>
      </c>
      <c r="M381" s="164">
        <f t="shared" si="34"/>
        <v>5.0218742281963236</v>
      </c>
      <c r="N381" s="1">
        <f t="shared" si="36"/>
        <v>62.800000000000537</v>
      </c>
      <c r="O381" s="164">
        <f t="shared" si="35"/>
        <v>5.9235668789807558</v>
      </c>
    </row>
    <row r="382" spans="10:15" x14ac:dyDescent="0.25">
      <c r="J382" s="164">
        <f t="shared" si="31"/>
        <v>1.1959214412257877</v>
      </c>
      <c r="K382" s="164">
        <f t="shared" si="32"/>
        <v>2.6688262084496484</v>
      </c>
      <c r="L382" s="164">
        <f t="shared" si="33"/>
        <v>3.3462315416018771</v>
      </c>
      <c r="M382" s="164">
        <f t="shared" si="34"/>
        <v>5.0349101338524651</v>
      </c>
      <c r="N382" s="1">
        <f t="shared" si="36"/>
        <v>62.900000000000539</v>
      </c>
      <c r="O382" s="164">
        <f t="shared" si="35"/>
        <v>5.8982511923687024</v>
      </c>
    </row>
    <row r="383" spans="10:15" x14ac:dyDescent="0.25">
      <c r="J383" s="164">
        <f t="shared" si="31"/>
        <v>1.2021926400701546</v>
      </c>
      <c r="K383" s="164">
        <f t="shared" si="32"/>
        <v>2.6784439979399424</v>
      </c>
      <c r="L383" s="164">
        <f t="shared" si="33"/>
        <v>3.3569961731036133</v>
      </c>
      <c r="M383" s="164">
        <f t="shared" si="34"/>
        <v>5.0479446972998554</v>
      </c>
      <c r="N383" s="1">
        <f t="shared" si="36"/>
        <v>63.00000000000054</v>
      </c>
      <c r="O383" s="164">
        <f t="shared" si="35"/>
        <v>5.8730158730157367</v>
      </c>
    </row>
    <row r="384" spans="10:15" x14ac:dyDescent="0.25">
      <c r="J384" s="164">
        <f t="shared" si="31"/>
        <v>1.2084769430253128</v>
      </c>
      <c r="K384" s="164">
        <f t="shared" si="32"/>
        <v>2.6880697265249633</v>
      </c>
      <c r="L384" s="164">
        <f t="shared" si="33"/>
        <v>3.3677660456827088</v>
      </c>
      <c r="M384" s="164">
        <f t="shared" si="34"/>
        <v>5.0609779024470711</v>
      </c>
      <c r="N384" s="1">
        <f t="shared" si="36"/>
        <v>63.100000000000541</v>
      </c>
      <c r="O384" s="164">
        <f t="shared" si="35"/>
        <v>5.8478605388271223</v>
      </c>
    </row>
    <row r="385" spans="10:15" x14ac:dyDescent="0.25">
      <c r="J385" s="164">
        <f t="shared" si="31"/>
        <v>1.2147743476245387</v>
      </c>
      <c r="K385" s="164">
        <f t="shared" si="32"/>
        <v>2.6977033773613903</v>
      </c>
      <c r="L385" s="164">
        <f t="shared" si="33"/>
        <v>3.3785411405476933</v>
      </c>
      <c r="M385" s="164">
        <f t="shared" si="34"/>
        <v>5.0740097333213514</v>
      </c>
      <c r="N385" s="1">
        <f t="shared" si="36"/>
        <v>63.200000000000543</v>
      </c>
      <c r="O385" s="164">
        <f t="shared" si="35"/>
        <v>5.8227848101264463</v>
      </c>
    </row>
    <row r="386" spans="10:15" x14ac:dyDescent="0.25">
      <c r="J386" s="164">
        <f t="shared" si="31"/>
        <v>1.2210848515610444</v>
      </c>
      <c r="K386" s="164">
        <f t="shared" si="32"/>
        <v>2.7073449337274167</v>
      </c>
      <c r="L386" s="164">
        <f t="shared" si="33"/>
        <v>3.3893214390270971</v>
      </c>
      <c r="M386" s="164">
        <f t="shared" si="34"/>
        <v>5.0870401740676385</v>
      </c>
      <c r="N386" s="1">
        <f t="shared" si="36"/>
        <v>63.300000000000544</v>
      </c>
      <c r="O386" s="164">
        <f t="shared" si="35"/>
        <v>5.7977883096365144</v>
      </c>
    </row>
    <row r="387" spans="10:15" x14ac:dyDescent="0.25">
      <c r="J387" s="164">
        <f t="shared" ref="J387:J450" si="37">IF(D$5&gt;0.2*($O387),(D$5-0.2*($O387))^2/(D$5+0.8*($O387)),0)</f>
        <v>1.2274084526871518</v>
      </c>
      <c r="K387" s="164">
        <f t="shared" ref="K387:K450" si="38">IF(E$5&gt;0.2*($O387),(E$5-0.2*($O387))^2/(E$5+0.8*($O387)),0)</f>
        <v>2.7169943790217954</v>
      </c>
      <c r="L387" s="164">
        <f t="shared" ref="L387:L450" si="39">IF(F$5&gt;0.2*($O387),(F$5-0.2*($O387))^2/(F$5+0.8*($O387)),0)</f>
        <v>3.4001069225685066</v>
      </c>
      <c r="M387" s="164">
        <f t="shared" ref="M387:M450" si="40">IF(G$5&gt;0.2*($O387),(G$5-0.2*($O387))^2/(G$5+0.8*($O387)),0)</f>
        <v>5.1000692089476365</v>
      </c>
      <c r="N387" s="1">
        <f t="shared" si="36"/>
        <v>63.400000000000546</v>
      </c>
      <c r="O387" s="164">
        <f t="shared" ref="O387:O450" si="41">IF(N387&gt;0,1000/N387-10,1000)</f>
        <v>5.7728706624604325</v>
      </c>
    </row>
    <row r="388" spans="10:15" x14ac:dyDescent="0.25">
      <c r="J388" s="164">
        <f t="shared" si="37"/>
        <v>1.2337451490134825</v>
      </c>
      <c r="K388" s="164">
        <f t="shared" si="38"/>
        <v>2.7266516967629206</v>
      </c>
      <c r="L388" s="164">
        <f t="shared" si="39"/>
        <v>3.4108975727376261</v>
      </c>
      <c r="M388" s="164">
        <f t="shared" si="40"/>
        <v>5.1130968223388766</v>
      </c>
      <c r="N388" s="1">
        <f t="shared" ref="N388:N451" si="42">N387+0.1</f>
        <v>63.500000000000547</v>
      </c>
      <c r="O388" s="164">
        <f t="shared" si="41"/>
        <v>5.7480314960628558</v>
      </c>
    </row>
    <row r="389" spans="10:15" x14ac:dyDescent="0.25">
      <c r="J389" s="164">
        <f t="shared" si="37"/>
        <v>1.2400949387081455</v>
      </c>
      <c r="K389" s="164">
        <f t="shared" si="38"/>
        <v>2.7363168705878844</v>
      </c>
      <c r="L389" s="164">
        <f t="shared" si="39"/>
        <v>3.421693371217347</v>
      </c>
      <c r="M389" s="164">
        <f t="shared" si="40"/>
        <v>5.1261229987337869</v>
      </c>
      <c r="N389" s="1">
        <f t="shared" si="42"/>
        <v>63.600000000000549</v>
      </c>
      <c r="O389" s="164">
        <f t="shared" si="41"/>
        <v>5.7232704402514365</v>
      </c>
    </row>
    <row r="390" spans="10:15" x14ac:dyDescent="0.25">
      <c r="J390" s="164">
        <f t="shared" si="37"/>
        <v>1.2464578200959404</v>
      </c>
      <c r="K390" s="164">
        <f t="shared" si="38"/>
        <v>2.7459898842515646</v>
      </c>
      <c r="L390" s="164">
        <f t="shared" si="39"/>
        <v>3.4324942998068328</v>
      </c>
      <c r="M390" s="164">
        <f t="shared" si="40"/>
        <v>5.1391477227387803</v>
      </c>
      <c r="N390" s="1">
        <f t="shared" si="42"/>
        <v>63.70000000000055</v>
      </c>
      <c r="O390" s="164">
        <f t="shared" si="41"/>
        <v>5.6985871271584205</v>
      </c>
    </row>
    <row r="391" spans="10:15" x14ac:dyDescent="0.25">
      <c r="J391" s="164">
        <f t="shared" si="37"/>
        <v>1.2528337916575742</v>
      </c>
      <c r="K391" s="164">
        <f t="shared" si="38"/>
        <v>2.7556707216257239</v>
      </c>
      <c r="L391" s="164">
        <f t="shared" si="39"/>
        <v>3.4433003404206035</v>
      </c>
      <c r="M391" s="164">
        <f t="shared" si="40"/>
        <v>5.1521709790733414</v>
      </c>
      <c r="N391" s="1">
        <f t="shared" si="42"/>
        <v>63.800000000000551</v>
      </c>
      <c r="O391" s="164">
        <f t="shared" si="41"/>
        <v>5.6739811912224347</v>
      </c>
    </row>
    <row r="392" spans="10:15" x14ac:dyDescent="0.25">
      <c r="J392" s="164">
        <f t="shared" si="37"/>
        <v>1.2592228520288771</v>
      </c>
      <c r="K392" s="164">
        <f t="shared" si="38"/>
        <v>2.7653593666980893</v>
      </c>
      <c r="L392" s="164">
        <f t="shared" si="39"/>
        <v>3.4541114750876365</v>
      </c>
      <c r="M392" s="164">
        <f t="shared" si="40"/>
        <v>5.1651927525691299</v>
      </c>
      <c r="N392" s="1">
        <f t="shared" si="42"/>
        <v>63.900000000000553</v>
      </c>
      <c r="O392" s="164">
        <f t="shared" si="41"/>
        <v>5.6494522691704443</v>
      </c>
    </row>
    <row r="393" spans="10:15" x14ac:dyDescent="0.25">
      <c r="J393" s="164">
        <f t="shared" si="37"/>
        <v>1.2656250000000349</v>
      </c>
      <c r="K393" s="164">
        <f t="shared" si="38"/>
        <v>2.7750558035714818</v>
      </c>
      <c r="L393" s="164">
        <f t="shared" si="39"/>
        <v>3.4649276859504723</v>
      </c>
      <c r="M393" s="164">
        <f t="shared" si="40"/>
        <v>5.1782130281690844</v>
      </c>
      <c r="N393" s="1">
        <f t="shared" si="42"/>
        <v>64.000000000000554</v>
      </c>
      <c r="O393" s="164">
        <f t="shared" si="41"/>
        <v>5.624999999999865</v>
      </c>
    </row>
    <row r="394" spans="10:15" x14ac:dyDescent="0.25">
      <c r="J394" s="164">
        <f t="shared" si="37"/>
        <v>1.2720402345148272</v>
      </c>
      <c r="K394" s="164">
        <f t="shared" si="38"/>
        <v>2.7847600164629163</v>
      </c>
      <c r="L394" s="164">
        <f t="shared" si="39"/>
        <v>3.4757489552643288</v>
      </c>
      <c r="M394" s="164">
        <f t="shared" si="40"/>
        <v>5.1912317909265475</v>
      </c>
      <c r="N394" s="1">
        <f t="shared" si="42"/>
        <v>64.100000000000549</v>
      </c>
      <c r="O394" s="164">
        <f t="shared" si="41"/>
        <v>5.6006240249608652</v>
      </c>
    </row>
    <row r="395" spans="10:15" x14ac:dyDescent="0.25">
      <c r="J395" s="164">
        <f t="shared" si="37"/>
        <v>1.2784685546698726</v>
      </c>
      <c r="K395" s="164">
        <f t="shared" si="38"/>
        <v>2.7944719897027319</v>
      </c>
      <c r="L395" s="164">
        <f t="shared" si="39"/>
        <v>3.486575265396223</v>
      </c>
      <c r="M395" s="164">
        <f t="shared" si="40"/>
        <v>5.2042490260043799</v>
      </c>
      <c r="N395" s="1">
        <f t="shared" si="42"/>
        <v>64.200000000000543</v>
      </c>
      <c r="O395" s="164">
        <f t="shared" si="41"/>
        <v>5.5763239875388084</v>
      </c>
    </row>
    <row r="396" spans="10:15" x14ac:dyDescent="0.25">
      <c r="J396" s="164">
        <f t="shared" si="37"/>
        <v>1.2849099597138889</v>
      </c>
      <c r="K396" s="164">
        <f t="shared" si="38"/>
        <v>2.8041917077337253</v>
      </c>
      <c r="L396" s="164">
        <f t="shared" si="39"/>
        <v>3.4974065988241017</v>
      </c>
      <c r="M396" s="164">
        <f t="shared" si="40"/>
        <v>5.2172647186740972</v>
      </c>
      <c r="N396" s="1">
        <f t="shared" si="42"/>
        <v>64.300000000000537</v>
      </c>
      <c r="O396" s="164">
        <f t="shared" si="41"/>
        <v>5.5520995334368841</v>
      </c>
    </row>
    <row r="397" spans="10:15" x14ac:dyDescent="0.25">
      <c r="J397" s="164">
        <f t="shared" si="37"/>
        <v>1.2913644490469542</v>
      </c>
      <c r="K397" s="164">
        <f t="shared" si="38"/>
        <v>2.813919155110288</v>
      </c>
      <c r="L397" s="164">
        <f t="shared" si="39"/>
        <v>3.5082429381359841</v>
      </c>
      <c r="M397" s="164">
        <f t="shared" si="40"/>
        <v>5.2302788543150172</v>
      </c>
      <c r="N397" s="1">
        <f t="shared" si="42"/>
        <v>64.400000000000531</v>
      </c>
      <c r="O397" s="164">
        <f t="shared" si="41"/>
        <v>5.5279503105588788</v>
      </c>
    </row>
    <row r="398" spans="10:15" x14ac:dyDescent="0.25">
      <c r="J398" s="164">
        <f t="shared" si="37"/>
        <v>1.2978320222197819</v>
      </c>
      <c r="K398" s="164">
        <f t="shared" si="38"/>
        <v>2.8236543164975592</v>
      </c>
      <c r="L398" s="164">
        <f t="shared" si="39"/>
        <v>3.5190842660291062</v>
      </c>
      <c r="M398" s="164">
        <f t="shared" si="40"/>
        <v>5.2432914184134018</v>
      </c>
      <c r="N398" s="1">
        <f t="shared" si="42"/>
        <v>64.500000000000526</v>
      </c>
      <c r="O398" s="164">
        <f t="shared" si="41"/>
        <v>5.5038759689921211</v>
      </c>
    </row>
    <row r="399" spans="10:15" x14ac:dyDescent="0.25">
      <c r="J399" s="164">
        <f t="shared" si="37"/>
        <v>1.3043126789329982</v>
      </c>
      <c r="K399" s="164">
        <f t="shared" si="38"/>
        <v>2.8333971766705743</v>
      </c>
      <c r="L399" s="164">
        <f t="shared" si="39"/>
        <v>3.5299305653090727</v>
      </c>
      <c r="M399" s="164">
        <f t="shared" si="40"/>
        <v>5.2563023965616154</v>
      </c>
      <c r="N399" s="1">
        <f t="shared" si="42"/>
        <v>64.60000000000052</v>
      </c>
      <c r="O399" s="164">
        <f t="shared" si="41"/>
        <v>5.4798761609905871</v>
      </c>
    </row>
    <row r="400" spans="10:15" x14ac:dyDescent="0.25">
      <c r="J400" s="164">
        <f t="shared" si="37"/>
        <v>1.3108064190364399</v>
      </c>
      <c r="K400" s="164">
        <f t="shared" si="38"/>
        <v>2.8431477205134406</v>
      </c>
      <c r="L400" s="164">
        <f t="shared" si="39"/>
        <v>3.5407818188890277</v>
      </c>
      <c r="M400" s="164">
        <f t="shared" si="40"/>
        <v>5.269311774457293</v>
      </c>
      <c r="N400" s="1">
        <f t="shared" si="42"/>
        <v>64.700000000000514</v>
      </c>
      <c r="O400" s="164">
        <f t="shared" si="41"/>
        <v>5.4559505409581455</v>
      </c>
    </row>
    <row r="401" spans="10:15" x14ac:dyDescent="0.25">
      <c r="J401" s="164">
        <f t="shared" si="37"/>
        <v>1.3173132425284422</v>
      </c>
      <c r="K401" s="164">
        <f t="shared" si="38"/>
        <v>2.8529059330184978</v>
      </c>
      <c r="L401" s="164">
        <f t="shared" si="39"/>
        <v>3.5516380097888161</v>
      </c>
      <c r="M401" s="164">
        <f t="shared" si="40"/>
        <v>5.282319537902505</v>
      </c>
      <c r="N401" s="1">
        <f t="shared" si="42"/>
        <v>64.800000000000509</v>
      </c>
      <c r="O401" s="164">
        <f t="shared" si="41"/>
        <v>5.4320987654319772</v>
      </c>
    </row>
    <row r="402" spans="10:15" x14ac:dyDescent="0.25">
      <c r="J402" s="164">
        <f t="shared" si="37"/>
        <v>1.3238331495551519</v>
      </c>
      <c r="K402" s="164">
        <f t="shared" si="38"/>
        <v>2.8626717992855033</v>
      </c>
      <c r="L402" s="164">
        <f t="shared" si="39"/>
        <v>3.5624991211341683</v>
      </c>
      <c r="M402" s="164">
        <f t="shared" si="40"/>
        <v>5.2953256728029485</v>
      </c>
      <c r="N402" s="1">
        <f t="shared" si="42"/>
        <v>64.900000000000503</v>
      </c>
      <c r="O402" s="164">
        <f t="shared" si="41"/>
        <v>5.408320493066137</v>
      </c>
    </row>
    <row r="403" spans="10:15" x14ac:dyDescent="0.25">
      <c r="J403" s="164">
        <f t="shared" si="37"/>
        <v>1.3303661404098408</v>
      </c>
      <c r="K403" s="164">
        <f t="shared" si="38"/>
        <v>2.8724453045208249</v>
      </c>
      <c r="L403" s="164">
        <f t="shared" si="39"/>
        <v>3.5733651361558874</v>
      </c>
      <c r="M403" s="164">
        <f t="shared" si="40"/>
        <v>5.3083301651671313</v>
      </c>
      <c r="N403" s="1">
        <f t="shared" si="42"/>
        <v>65.000000000000497</v>
      </c>
      <c r="O403" s="164">
        <f t="shared" si="41"/>
        <v>5.384615384615266</v>
      </c>
    </row>
    <row r="404" spans="10:15" x14ac:dyDescent="0.25">
      <c r="J404" s="164">
        <f t="shared" si="37"/>
        <v>1.3369122155322233</v>
      </c>
      <c r="K404" s="164">
        <f t="shared" si="38"/>
        <v>2.8822264340366206</v>
      </c>
      <c r="L404" s="164">
        <f t="shared" si="39"/>
        <v>3.5842360381890335</v>
      </c>
      <c r="M404" s="164">
        <f t="shared" si="40"/>
        <v>5.3213330011055593</v>
      </c>
      <c r="N404" s="1">
        <f t="shared" si="42"/>
        <v>65.100000000000492</v>
      </c>
      <c r="O404" s="164">
        <f t="shared" si="41"/>
        <v>5.3609831029184711</v>
      </c>
    </row>
    <row r="405" spans="10:15" x14ac:dyDescent="0.25">
      <c r="J405" s="164">
        <f t="shared" si="37"/>
        <v>1.3434713755077927</v>
      </c>
      <c r="K405" s="164">
        <f t="shared" si="38"/>
        <v>2.892015173250059</v>
      </c>
      <c r="L405" s="164">
        <f t="shared" si="39"/>
        <v>3.5951118106721349</v>
      </c>
      <c r="M405" s="164">
        <f t="shared" si="40"/>
        <v>5.3343341668299535</v>
      </c>
      <c r="N405" s="1">
        <f t="shared" si="42"/>
        <v>65.200000000000486</v>
      </c>
      <c r="O405" s="164">
        <f t="shared" si="41"/>
        <v>5.3374233128833204</v>
      </c>
    </row>
    <row r="406" spans="10:15" x14ac:dyDescent="0.25">
      <c r="J406" s="164">
        <f t="shared" si="37"/>
        <v>1.3500436210671505</v>
      </c>
      <c r="K406" s="164">
        <f t="shared" si="38"/>
        <v>2.9018115076825084</v>
      </c>
      <c r="L406" s="164">
        <f t="shared" si="39"/>
        <v>3.6059924371463858</v>
      </c>
      <c r="M406" s="164">
        <f t="shared" si="40"/>
        <v>5.3473336486524419</v>
      </c>
      <c r="N406" s="1">
        <f t="shared" si="42"/>
        <v>65.30000000000048</v>
      </c>
      <c r="O406" s="164">
        <f t="shared" si="41"/>
        <v>5.313935681470026</v>
      </c>
    </row>
    <row r="407" spans="10:15" x14ac:dyDescent="0.25">
      <c r="J407" s="164">
        <f t="shared" si="37"/>
        <v>1.3566289530853644</v>
      </c>
      <c r="K407" s="164">
        <f t="shared" si="38"/>
        <v>2.9116154229587781</v>
      </c>
      <c r="L407" s="164">
        <f t="shared" si="39"/>
        <v>3.6168779012548771</v>
      </c>
      <c r="M407" s="164">
        <f t="shared" si="40"/>
        <v>5.3603314329848004</v>
      </c>
      <c r="N407" s="1">
        <f t="shared" si="42"/>
        <v>65.400000000000475</v>
      </c>
      <c r="O407" s="164">
        <f t="shared" si="41"/>
        <v>5.2905198776757292</v>
      </c>
    </row>
    <row r="408" spans="10:15" x14ac:dyDescent="0.25">
      <c r="J408" s="164">
        <f t="shared" si="37"/>
        <v>1.3632273725813067</v>
      </c>
      <c r="K408" s="164">
        <f t="shared" si="38"/>
        <v>2.9214269048063177</v>
      </c>
      <c r="L408" s="164">
        <f t="shared" si="39"/>
        <v>3.6277681867417972</v>
      </c>
      <c r="M408" s="164">
        <f t="shared" si="40"/>
        <v>5.3733275063376498</v>
      </c>
      <c r="N408" s="1">
        <f t="shared" si="42"/>
        <v>65.500000000000469</v>
      </c>
      <c r="O408" s="164">
        <f t="shared" si="41"/>
        <v>5.2671755725189744</v>
      </c>
    </row>
    <row r="409" spans="10:15" x14ac:dyDescent="0.25">
      <c r="J409" s="164">
        <f t="shared" si="37"/>
        <v>1.3698388807170283</v>
      </c>
      <c r="K409" s="164">
        <f t="shared" si="38"/>
        <v>2.9312459390544658</v>
      </c>
      <c r="L409" s="164">
        <f t="shared" si="39"/>
        <v>3.6386632774516832</v>
      </c>
      <c r="M409" s="164">
        <f t="shared" si="40"/>
        <v>5.3863218553197179</v>
      </c>
      <c r="N409" s="1">
        <f t="shared" si="42"/>
        <v>65.600000000000463</v>
      </c>
      <c r="O409" s="164">
        <f t="shared" si="41"/>
        <v>5.2439024390242821</v>
      </c>
    </row>
    <row r="410" spans="10:15" x14ac:dyDescent="0.25">
      <c r="J410" s="164">
        <f t="shared" si="37"/>
        <v>1.3764634787971188</v>
      </c>
      <c r="K410" s="164">
        <f t="shared" si="38"/>
        <v>2.9410725116336818</v>
      </c>
      <c r="L410" s="164">
        <f t="shared" si="39"/>
        <v>3.649563157328644</v>
      </c>
      <c r="M410" s="164">
        <f t="shared" si="40"/>
        <v>5.3993144666370512</v>
      </c>
      <c r="N410" s="1">
        <f t="shared" si="42"/>
        <v>65.700000000000458</v>
      </c>
      <c r="O410" s="164">
        <f t="shared" si="41"/>
        <v>5.220700152206895</v>
      </c>
    </row>
    <row r="411" spans="10:15" x14ac:dyDescent="0.25">
      <c r="J411" s="164">
        <f t="shared" si="37"/>
        <v>1.3831011682680832</v>
      </c>
      <c r="K411" s="164">
        <f t="shared" si="38"/>
        <v>2.9509066085747855</v>
      </c>
      <c r="L411" s="164">
        <f t="shared" si="39"/>
        <v>3.6604678104156085</v>
      </c>
      <c r="M411" s="164">
        <f t="shared" si="40"/>
        <v>5.4123053270922759</v>
      </c>
      <c r="N411" s="1">
        <f t="shared" si="42"/>
        <v>65.800000000000452</v>
      </c>
      <c r="O411" s="164">
        <f t="shared" si="41"/>
        <v>5.197568389057647</v>
      </c>
    </row>
    <row r="412" spans="10:15" x14ac:dyDescent="0.25">
      <c r="J412" s="164">
        <f t="shared" si="37"/>
        <v>1.3897519507177298</v>
      </c>
      <c r="K412" s="164">
        <f t="shared" si="38"/>
        <v>2.960748216008223</v>
      </c>
      <c r="L412" s="164">
        <f t="shared" si="39"/>
        <v>3.6713772208535755</v>
      </c>
      <c r="M412" s="164">
        <f t="shared" si="40"/>
        <v>5.4252944235838463</v>
      </c>
      <c r="N412" s="1">
        <f t="shared" si="42"/>
        <v>65.900000000000446</v>
      </c>
      <c r="O412" s="164">
        <f t="shared" si="41"/>
        <v>5.1745068285279707</v>
      </c>
    </row>
    <row r="413" spans="10:15" x14ac:dyDescent="0.25">
      <c r="J413" s="164">
        <f t="shared" si="37"/>
        <v>1.3964158278745564</v>
      </c>
      <c r="K413" s="164">
        <f t="shared" si="38"/>
        <v>2.9705973201633102</v>
      </c>
      <c r="L413" s="164">
        <f t="shared" si="39"/>
        <v>3.6822913728808726</v>
      </c>
      <c r="M413" s="164">
        <f t="shared" si="40"/>
        <v>5.4382817431053034</v>
      </c>
      <c r="N413" s="1">
        <f t="shared" si="42"/>
        <v>66.000000000000441</v>
      </c>
      <c r="O413" s="164">
        <f t="shared" si="41"/>
        <v>5.151515151515051</v>
      </c>
    </row>
    <row r="414" spans="10:15" x14ac:dyDescent="0.25">
      <c r="J414" s="164">
        <f t="shared" si="37"/>
        <v>1.4030928016071476</v>
      </c>
      <c r="K414" s="164">
        <f t="shared" si="38"/>
        <v>2.9804539073675098</v>
      </c>
      <c r="L414" s="164">
        <f t="shared" si="39"/>
        <v>3.6932102508324176</v>
      </c>
      <c r="M414" s="164">
        <f t="shared" si="40"/>
        <v>5.4512672727445439</v>
      </c>
      <c r="N414" s="1">
        <f t="shared" si="42"/>
        <v>66.100000000000435</v>
      </c>
      <c r="O414" s="164">
        <f t="shared" si="41"/>
        <v>5.1285930408471021</v>
      </c>
    </row>
    <row r="415" spans="10:15" x14ac:dyDescent="0.25">
      <c r="J415" s="164">
        <f t="shared" si="37"/>
        <v>1.4097828739235823</v>
      </c>
      <c r="K415" s="164">
        <f t="shared" si="38"/>
        <v>2.9903179640456985</v>
      </c>
      <c r="L415" s="164">
        <f t="shared" si="39"/>
        <v>3.70413383913899</v>
      </c>
      <c r="M415" s="164">
        <f t="shared" si="40"/>
        <v>5.4642509996830881</v>
      </c>
      <c r="N415" s="1">
        <f t="shared" si="42"/>
        <v>66.200000000000429</v>
      </c>
      <c r="O415" s="164">
        <f t="shared" si="41"/>
        <v>5.1057401812687839</v>
      </c>
    </row>
    <row r="416" spans="10:15" x14ac:dyDescent="0.25">
      <c r="J416" s="164">
        <f t="shared" si="37"/>
        <v>1.4164860469708425</v>
      </c>
      <c r="K416" s="164">
        <f t="shared" si="38"/>
        <v>3.0001894767194397</v>
      </c>
      <c r="L416" s="164">
        <f t="shared" si="39"/>
        <v>3.7150621223265108</v>
      </c>
      <c r="M416" s="164">
        <f t="shared" si="40"/>
        <v>5.477232911195367</v>
      </c>
      <c r="N416" s="1">
        <f t="shared" si="42"/>
        <v>66.300000000000423</v>
      </c>
      <c r="O416" s="164">
        <f t="shared" si="41"/>
        <v>5.0829562594267514</v>
      </c>
    </row>
    <row r="417" spans="10:15" x14ac:dyDescent="0.25">
      <c r="J417" s="164">
        <f t="shared" si="37"/>
        <v>1.4232023230342368</v>
      </c>
      <c r="K417" s="164">
        <f t="shared" si="38"/>
        <v>3.0100684320062854</v>
      </c>
      <c r="L417" s="164">
        <f t="shared" si="39"/>
        <v>3.7259950850153243</v>
      </c>
      <c r="M417" s="164">
        <f t="shared" si="40"/>
        <v>5.4902129946480001</v>
      </c>
      <c r="N417" s="1">
        <f t="shared" si="42"/>
        <v>66.400000000000418</v>
      </c>
      <c r="O417" s="164">
        <f t="shared" si="41"/>
        <v>5.0602409638553265</v>
      </c>
    </row>
    <row r="418" spans="10:15" x14ac:dyDescent="0.25">
      <c r="J418" s="164">
        <f t="shared" si="37"/>
        <v>1.4299317045368212</v>
      </c>
      <c r="K418" s="164">
        <f t="shared" si="38"/>
        <v>3.0199548166190517</v>
      </c>
      <c r="L418" s="164">
        <f t="shared" si="39"/>
        <v>3.7369327119194864</v>
      </c>
      <c r="M418" s="164">
        <f t="shared" si="40"/>
        <v>5.5031912374990908</v>
      </c>
      <c r="N418" s="1">
        <f t="shared" si="42"/>
        <v>66.500000000000412</v>
      </c>
      <c r="O418" s="164">
        <f t="shared" si="41"/>
        <v>5.0375939849623137</v>
      </c>
    </row>
    <row r="419" spans="10:15" x14ac:dyDescent="0.25">
      <c r="J419" s="164">
        <f t="shared" si="37"/>
        <v>1.4366741940388361</v>
      </c>
      <c r="K419" s="164">
        <f t="shared" si="38"/>
        <v>3.0298486173651273</v>
      </c>
      <c r="L419" s="164">
        <f t="shared" si="39"/>
        <v>3.7478749878460684</v>
      </c>
      <c r="M419" s="164">
        <f t="shared" si="40"/>
        <v>5.516167627297528</v>
      </c>
      <c r="N419" s="1">
        <f t="shared" si="42"/>
        <v>66.600000000000406</v>
      </c>
      <c r="O419" s="164">
        <f t="shared" si="41"/>
        <v>5.0150150150149226</v>
      </c>
    </row>
    <row r="420" spans="10:15" x14ac:dyDescent="0.25">
      <c r="J420" s="164">
        <f t="shared" si="37"/>
        <v>1.4434297942371419</v>
      </c>
      <c r="K420" s="164">
        <f t="shared" si="38"/>
        <v>3.0397498211457687</v>
      </c>
      <c r="L420" s="164">
        <f t="shared" si="39"/>
        <v>3.7588218976944492</v>
      </c>
      <c r="M420" s="164">
        <f t="shared" si="40"/>
        <v>5.5291421516822874</v>
      </c>
      <c r="N420" s="1">
        <f t="shared" si="42"/>
        <v>66.700000000000401</v>
      </c>
      <c r="O420" s="164">
        <f t="shared" si="41"/>
        <v>4.9925037481258467</v>
      </c>
    </row>
    <row r="421" spans="10:15" x14ac:dyDescent="0.25">
      <c r="J421" s="164">
        <f t="shared" si="37"/>
        <v>1.4501985079646695</v>
      </c>
      <c r="K421" s="164">
        <f t="shared" si="38"/>
        <v>3.0496584149554224</v>
      </c>
      <c r="L421" s="164">
        <f t="shared" si="39"/>
        <v>3.769773426455636</v>
      </c>
      <c r="M421" s="164">
        <f t="shared" si="40"/>
        <v>5.5421147983817445</v>
      </c>
      <c r="N421" s="1">
        <f t="shared" si="42"/>
        <v>66.800000000000395</v>
      </c>
      <c r="O421" s="164">
        <f t="shared" si="41"/>
        <v>4.9700598802394325</v>
      </c>
    </row>
    <row r="422" spans="10:15" x14ac:dyDescent="0.25">
      <c r="J422" s="164">
        <f t="shared" si="37"/>
        <v>1.4569803381898709</v>
      </c>
      <c r="K422" s="164">
        <f t="shared" si="38"/>
        <v>3.0595743858810303</v>
      </c>
      <c r="L422" s="164">
        <f t="shared" si="39"/>
        <v>3.7807295592115726</v>
      </c>
      <c r="M422" s="164">
        <f t="shared" si="40"/>
        <v>5.5550855552129939</v>
      </c>
      <c r="N422" s="1">
        <f t="shared" si="42"/>
        <v>66.900000000000389</v>
      </c>
      <c r="O422" s="164">
        <f t="shared" si="41"/>
        <v>4.9476831091179996</v>
      </c>
    </row>
    <row r="423" spans="10:15" x14ac:dyDescent="0.25">
      <c r="J423" s="164">
        <f t="shared" si="37"/>
        <v>1.4637752880161787</v>
      </c>
      <c r="K423" s="164">
        <f t="shared" si="38"/>
        <v>3.0694977211013628</v>
      </c>
      <c r="L423" s="164">
        <f t="shared" si="39"/>
        <v>3.7916902811344624</v>
      </c>
      <c r="M423" s="164">
        <f t="shared" si="40"/>
        <v>5.5680544100811673</v>
      </c>
      <c r="N423" s="1">
        <f t="shared" si="42"/>
        <v>67.000000000000384</v>
      </c>
      <c r="O423" s="164">
        <f t="shared" si="41"/>
        <v>4.9253731343282734</v>
      </c>
    </row>
    <row r="424" spans="10:15" x14ac:dyDescent="0.25">
      <c r="J424" s="164">
        <f t="shared" si="37"/>
        <v>1.4705833606814744</v>
      </c>
      <c r="K424" s="164">
        <f t="shared" si="38"/>
        <v>3.0794284078863412</v>
      </c>
      <c r="L424" s="164">
        <f t="shared" si="39"/>
        <v>3.8026555774860986</v>
      </c>
      <c r="M424" s="164">
        <f t="shared" si="40"/>
        <v>5.5810213509787703</v>
      </c>
      <c r="N424" s="1">
        <f t="shared" si="42"/>
        <v>67.100000000000378</v>
      </c>
      <c r="O424" s="164">
        <f t="shared" si="41"/>
        <v>4.9031296572279341</v>
      </c>
    </row>
    <row r="425" spans="10:15" x14ac:dyDescent="0.25">
      <c r="J425" s="164">
        <f t="shared" si="37"/>
        <v>1.47740455955756</v>
      </c>
      <c r="K425" s="164">
        <f t="shared" si="38"/>
        <v>3.0893664335963771</v>
      </c>
      <c r="L425" s="164">
        <f t="shared" si="39"/>
        <v>3.813625433617196</v>
      </c>
      <c r="M425" s="164">
        <f t="shared" si="40"/>
        <v>5.5939863659850131</v>
      </c>
      <c r="N425" s="1">
        <f t="shared" si="42"/>
        <v>67.200000000000372</v>
      </c>
      <c r="O425" s="164">
        <f t="shared" si="41"/>
        <v>4.8809523809522979</v>
      </c>
    </row>
    <row r="426" spans="10:15" x14ac:dyDescent="0.25">
      <c r="J426" s="164">
        <f t="shared" si="37"/>
        <v>1.4842388881496356</v>
      </c>
      <c r="K426" s="164">
        <f t="shared" si="38"/>
        <v>3.0993117856817074</v>
      </c>
      <c r="L426" s="164">
        <f t="shared" si="39"/>
        <v>3.8245998349667283</v>
      </c>
      <c r="M426" s="164">
        <f t="shared" si="40"/>
        <v>5.6069494432651554</v>
      </c>
      <c r="N426" s="1">
        <f t="shared" si="42"/>
        <v>67.300000000000367</v>
      </c>
      <c r="O426" s="164">
        <f t="shared" si="41"/>
        <v>4.8588410104011075</v>
      </c>
    </row>
    <row r="427" spans="10:15" x14ac:dyDescent="0.25">
      <c r="J427" s="164">
        <f t="shared" si="37"/>
        <v>1.4910863500957896</v>
      </c>
      <c r="K427" s="164">
        <f t="shared" si="38"/>
        <v>3.1092644516817516</v>
      </c>
      <c r="L427" s="164">
        <f t="shared" si="39"/>
        <v>3.8355787670612789</v>
      </c>
      <c r="M427" s="164">
        <f t="shared" si="40"/>
        <v>5.6199105710698491</v>
      </c>
      <c r="N427" s="1">
        <f t="shared" si="42"/>
        <v>67.400000000000361</v>
      </c>
      <c r="O427" s="164">
        <f t="shared" si="41"/>
        <v>4.8367952522254392</v>
      </c>
    </row>
    <row r="428" spans="10:15" x14ac:dyDescent="0.25">
      <c r="J428" s="164">
        <f t="shared" si="37"/>
        <v>1.4979469491664861</v>
      </c>
      <c r="K428" s="164">
        <f t="shared" si="38"/>
        <v>3.1192244192244538</v>
      </c>
      <c r="L428" s="164">
        <f t="shared" si="39"/>
        <v>3.8465622155143886</v>
      </c>
      <c r="M428" s="164">
        <f t="shared" si="40"/>
        <v>5.6328697377344996</v>
      </c>
      <c r="N428" s="1">
        <f t="shared" si="42"/>
        <v>67.500000000000355</v>
      </c>
      <c r="O428" s="164">
        <f t="shared" si="41"/>
        <v>4.8148148148147367</v>
      </c>
    </row>
    <row r="429" spans="10:15" x14ac:dyDescent="0.25">
      <c r="J429" s="164">
        <f t="shared" si="37"/>
        <v>1.5048206892640652</v>
      </c>
      <c r="K429" s="164">
        <f t="shared" si="38"/>
        <v>3.1291916760256502</v>
      </c>
      <c r="L429" s="164">
        <f t="shared" si="39"/>
        <v>3.8575501660259137</v>
      </c>
      <c r="M429" s="164">
        <f t="shared" si="40"/>
        <v>5.6458269316786192</v>
      </c>
      <c r="N429" s="1">
        <f t="shared" si="42"/>
        <v>67.60000000000035</v>
      </c>
      <c r="O429" s="164">
        <f t="shared" si="41"/>
        <v>4.7928994082839473</v>
      </c>
    </row>
    <row r="430" spans="10:15" x14ac:dyDescent="0.25">
      <c r="J430" s="164">
        <f t="shared" si="37"/>
        <v>1.5117075744222495</v>
      </c>
      <c r="K430" s="164">
        <f t="shared" si="38"/>
        <v>3.1391662098884225</v>
      </c>
      <c r="L430" s="164">
        <f t="shared" si="39"/>
        <v>3.8685426043813895</v>
      </c>
      <c r="M430" s="164">
        <f t="shared" si="40"/>
        <v>5.6587821414051893</v>
      </c>
      <c r="N430" s="1">
        <f t="shared" si="42"/>
        <v>67.700000000000344</v>
      </c>
      <c r="O430" s="164">
        <f t="shared" si="41"/>
        <v>4.7710487444607814</v>
      </c>
    </row>
    <row r="431" spans="10:15" x14ac:dyDescent="0.25">
      <c r="J431" s="164">
        <f t="shared" si="37"/>
        <v>1.5186076088056504</v>
      </c>
      <c r="K431" s="164">
        <f t="shared" si="38"/>
        <v>3.1491480087024839</v>
      </c>
      <c r="L431" s="164">
        <f t="shared" si="39"/>
        <v>3.8795395164513953</v>
      </c>
      <c r="M431" s="164">
        <f t="shared" si="40"/>
        <v>5.6717353555000383</v>
      </c>
      <c r="N431" s="1">
        <f t="shared" si="42"/>
        <v>67.800000000000338</v>
      </c>
      <c r="O431" s="164">
        <f t="shared" si="41"/>
        <v>4.7492625368730828</v>
      </c>
    </row>
    <row r="432" spans="10:15" x14ac:dyDescent="0.25">
      <c r="J432" s="164">
        <f t="shared" si="37"/>
        <v>1.5255207967092879</v>
      </c>
      <c r="K432" s="164">
        <f t="shared" si="38"/>
        <v>3.1591370604435363</v>
      </c>
      <c r="L432" s="164">
        <f t="shared" si="39"/>
        <v>3.8905408881909356</v>
      </c>
      <c r="M432" s="164">
        <f t="shared" si="40"/>
        <v>5.6846865626312146</v>
      </c>
      <c r="N432" s="1">
        <f t="shared" si="42"/>
        <v>67.900000000000333</v>
      </c>
      <c r="O432" s="164">
        <f t="shared" si="41"/>
        <v>4.7275405007363052</v>
      </c>
    </row>
    <row r="433" spans="10:15" x14ac:dyDescent="0.25">
      <c r="J433" s="164">
        <f t="shared" si="37"/>
        <v>1.5324471425581134</v>
      </c>
      <c r="K433" s="164">
        <f t="shared" si="38"/>
        <v>3.169133353172668</v>
      </c>
      <c r="L433" s="164">
        <f t="shared" si="39"/>
        <v>3.9015467056388129</v>
      </c>
      <c r="M433" s="164">
        <f t="shared" si="40"/>
        <v>5.6976357515483675</v>
      </c>
      <c r="N433" s="1">
        <f t="shared" si="42"/>
        <v>68.000000000000327</v>
      </c>
      <c r="O433" s="164">
        <f t="shared" si="41"/>
        <v>4.7058823529411065</v>
      </c>
    </row>
    <row r="434" spans="10:15" x14ac:dyDescent="0.25">
      <c r="J434" s="164">
        <f t="shared" si="37"/>
        <v>1.5393866509065377</v>
      </c>
      <c r="K434" s="164">
        <f t="shared" si="38"/>
        <v>3.179136875035725</v>
      </c>
      <c r="L434" s="164">
        <f t="shared" si="39"/>
        <v>3.9125569549170134</v>
      </c>
      <c r="M434" s="164">
        <f t="shared" si="40"/>
        <v>5.7105829110821302</v>
      </c>
      <c r="N434" s="1">
        <f t="shared" si="42"/>
        <v>68.100000000000321</v>
      </c>
      <c r="O434" s="164">
        <f t="shared" si="41"/>
        <v>4.6842878120410472</v>
      </c>
    </row>
    <row r="435" spans="10:15" x14ac:dyDescent="0.25">
      <c r="J435" s="164">
        <f t="shared" si="37"/>
        <v>1.5463393264379675</v>
      </c>
      <c r="K435" s="164">
        <f t="shared" si="38"/>
        <v>3.1891476142627164</v>
      </c>
      <c r="L435" s="164">
        <f t="shared" si="39"/>
        <v>3.9235716222301029</v>
      </c>
      <c r="M435" s="164">
        <f t="shared" si="40"/>
        <v>5.7235280301435196</v>
      </c>
      <c r="N435" s="1">
        <f t="shared" si="42"/>
        <v>68.200000000000315</v>
      </c>
      <c r="O435" s="164">
        <f t="shared" si="41"/>
        <v>4.6627565982404011</v>
      </c>
    </row>
    <row r="436" spans="10:15" x14ac:dyDescent="0.25">
      <c r="J436" s="164">
        <f t="shared" si="37"/>
        <v>1.553305173964342</v>
      </c>
      <c r="K436" s="164">
        <f t="shared" si="38"/>
        <v>3.1991655591672039</v>
      </c>
      <c r="L436" s="164">
        <f t="shared" si="39"/>
        <v>3.9345906938646169</v>
      </c>
      <c r="M436" s="164">
        <f t="shared" si="40"/>
        <v>5.7364710977233315</v>
      </c>
      <c r="N436" s="1">
        <f t="shared" si="42"/>
        <v>68.30000000000031</v>
      </c>
      <c r="O436" s="164">
        <f t="shared" si="41"/>
        <v>4.641288433382071</v>
      </c>
    </row>
    <row r="437" spans="10:15" x14ac:dyDescent="0.25">
      <c r="J437" s="164">
        <f t="shared" si="37"/>
        <v>1.560284198425685</v>
      </c>
      <c r="K437" s="164">
        <f t="shared" si="38"/>
        <v>3.2091906981457061</v>
      </c>
      <c r="L437" s="164">
        <f t="shared" si="39"/>
        <v>3.9456141561884617</v>
      </c>
      <c r="M437" s="164">
        <f t="shared" si="40"/>
        <v>5.7494121028915419</v>
      </c>
      <c r="N437" s="1">
        <f t="shared" si="42"/>
        <v>68.400000000000304</v>
      </c>
      <c r="O437" s="164">
        <f t="shared" si="41"/>
        <v>4.6198830409356066</v>
      </c>
    </row>
    <row r="438" spans="10:15" x14ac:dyDescent="0.25">
      <c r="J438" s="164">
        <f t="shared" si="37"/>
        <v>1.5672764048896526</v>
      </c>
      <c r="K438" s="164">
        <f t="shared" si="38"/>
        <v>3.2192230196771043</v>
      </c>
      <c r="L438" s="164">
        <f t="shared" si="39"/>
        <v>3.9566419956503251</v>
      </c>
      <c r="M438" s="164">
        <f t="shared" si="40"/>
        <v>5.7623510347967164</v>
      </c>
      <c r="N438" s="1">
        <f t="shared" si="42"/>
        <v>68.500000000000298</v>
      </c>
      <c r="O438" s="164">
        <f t="shared" si="41"/>
        <v>4.5985401459853374</v>
      </c>
    </row>
    <row r="439" spans="10:15" x14ac:dyDescent="0.25">
      <c r="J439" s="164">
        <f t="shared" si="37"/>
        <v>1.5742817985510948</v>
      </c>
      <c r="K439" s="164">
        <f t="shared" si="38"/>
        <v>3.2292625123220611</v>
      </c>
      <c r="L439" s="164">
        <f t="shared" si="39"/>
        <v>3.9676741987790862</v>
      </c>
      <c r="M439" s="164">
        <f t="shared" si="40"/>
        <v>5.775287882665423</v>
      </c>
      <c r="N439" s="1">
        <f t="shared" si="42"/>
        <v>68.600000000000293</v>
      </c>
      <c r="O439" s="164">
        <f t="shared" si="41"/>
        <v>4.5772594752185967</v>
      </c>
    </row>
    <row r="440" spans="10:15" x14ac:dyDescent="0.25">
      <c r="J440" s="164">
        <f t="shared" si="37"/>
        <v>1.5813003847316169</v>
      </c>
      <c r="K440" s="164">
        <f t="shared" si="38"/>
        <v>3.2393091647224326</v>
      </c>
      <c r="L440" s="164">
        <f t="shared" si="39"/>
        <v>3.9787107521832308</v>
      </c>
      <c r="M440" s="164">
        <f t="shared" si="40"/>
        <v>5.7882226358016533</v>
      </c>
      <c r="N440" s="1">
        <f t="shared" si="42"/>
        <v>68.700000000000287</v>
      </c>
      <c r="O440" s="164">
        <f t="shared" si="41"/>
        <v>4.556040756914058</v>
      </c>
    </row>
    <row r="441" spans="10:15" x14ac:dyDescent="0.25">
      <c r="J441" s="164">
        <f t="shared" si="37"/>
        <v>1.5883321688791492</v>
      </c>
      <c r="K441" s="164">
        <f t="shared" si="38"/>
        <v>3.2493629656006942</v>
      </c>
      <c r="L441" s="164">
        <f t="shared" si="39"/>
        <v>3.9897516425502704</v>
      </c>
      <c r="M441" s="164">
        <f t="shared" si="40"/>
        <v>5.8011552835862439</v>
      </c>
      <c r="N441" s="1">
        <f t="shared" si="42"/>
        <v>68.800000000000281</v>
      </c>
      <c r="O441" s="164">
        <f t="shared" si="41"/>
        <v>4.5348837209301731</v>
      </c>
    </row>
    <row r="442" spans="10:15" x14ac:dyDescent="0.25">
      <c r="J442" s="164">
        <f t="shared" si="37"/>
        <v>1.5953771565675248</v>
      </c>
      <c r="K442" s="164">
        <f t="shared" si="38"/>
        <v>3.2594239037593709</v>
      </c>
      <c r="L442" s="164">
        <f t="shared" si="39"/>
        <v>4.0007968566461791</v>
      </c>
      <c r="M442" s="164">
        <f t="shared" si="40"/>
        <v>5.8140858154763047</v>
      </c>
      <c r="N442" s="1">
        <f t="shared" si="42"/>
        <v>68.900000000000276</v>
      </c>
      <c r="O442" s="164">
        <f t="shared" si="41"/>
        <v>4.5137880986937002</v>
      </c>
    </row>
    <row r="443" spans="10:15" x14ac:dyDescent="0.25">
      <c r="J443" s="164">
        <f t="shared" si="37"/>
        <v>1.6024353534960549</v>
      </c>
      <c r="K443" s="164">
        <f t="shared" si="38"/>
        <v>3.2694919680804668</v>
      </c>
      <c r="L443" s="164">
        <f t="shared" si="39"/>
        <v>4.0118463813148093</v>
      </c>
      <c r="M443" s="164">
        <f t="shared" si="40"/>
        <v>5.8270142210046529</v>
      </c>
      <c r="N443" s="1">
        <f t="shared" si="42"/>
        <v>69.00000000000027</v>
      </c>
      <c r="O443" s="164">
        <f t="shared" si="41"/>
        <v>4.4927536231883494</v>
      </c>
    </row>
    <row r="444" spans="10:15" x14ac:dyDescent="0.25">
      <c r="J444" s="164">
        <f t="shared" si="37"/>
        <v>1.6095067654891213</v>
      </c>
      <c r="K444" s="164">
        <f t="shared" si="38"/>
        <v>3.279567147524904</v>
      </c>
      <c r="L444" s="164">
        <f t="shared" si="39"/>
        <v>4.0229002034773487</v>
      </c>
      <c r="M444" s="164">
        <f t="shared" si="40"/>
        <v>5.8399404897792548</v>
      </c>
      <c r="N444" s="1">
        <f t="shared" si="42"/>
        <v>69.100000000000264</v>
      </c>
      <c r="O444" s="164">
        <f t="shared" si="41"/>
        <v>4.4717800289435043</v>
      </c>
    </row>
    <row r="445" spans="10:15" x14ac:dyDescent="0.25">
      <c r="J445" s="164">
        <f t="shared" si="37"/>
        <v>1.6165913984957605</v>
      </c>
      <c r="K445" s="164">
        <f t="shared" si="38"/>
        <v>3.2896494311319695</v>
      </c>
      <c r="L445" s="164">
        <f t="shared" si="39"/>
        <v>4.0339583101317418</v>
      </c>
      <c r="M445" s="164">
        <f t="shared" si="40"/>
        <v>5.8528646114826675</v>
      </c>
      <c r="N445" s="1">
        <f t="shared" si="42"/>
        <v>69.200000000000259</v>
      </c>
      <c r="O445" s="164">
        <f t="shared" si="41"/>
        <v>4.4508670520230673</v>
      </c>
    </row>
    <row r="446" spans="10:15" x14ac:dyDescent="0.25">
      <c r="J446" s="164">
        <f t="shared" si="37"/>
        <v>1.6236892585892677</v>
      </c>
      <c r="K446" s="164">
        <f t="shared" si="38"/>
        <v>3.299738808018756</v>
      </c>
      <c r="L446" s="164">
        <f t="shared" si="39"/>
        <v>4.0450206883521496</v>
      </c>
      <c r="M446" s="164">
        <f t="shared" si="40"/>
        <v>5.8657865758714829</v>
      </c>
      <c r="N446" s="1">
        <f t="shared" si="42"/>
        <v>69.300000000000253</v>
      </c>
      <c r="O446" s="164">
        <f t="shared" si="41"/>
        <v>4.4300144300143778</v>
      </c>
    </row>
    <row r="447" spans="10:15" x14ac:dyDescent="0.25">
      <c r="J447" s="164">
        <f t="shared" si="37"/>
        <v>1.6308003519667948</v>
      </c>
      <c r="K447" s="164">
        <f t="shared" si="38"/>
        <v>3.309835267379623</v>
      </c>
      <c r="L447" s="164">
        <f t="shared" si="39"/>
        <v>4.0560873252883978</v>
      </c>
      <c r="M447" s="164">
        <f t="shared" si="40"/>
        <v>5.87870637277579</v>
      </c>
      <c r="N447" s="1">
        <f t="shared" si="42"/>
        <v>69.400000000000247</v>
      </c>
      <c r="O447" s="164">
        <f t="shared" si="41"/>
        <v>4.4092219020172401</v>
      </c>
    </row>
    <row r="448" spans="10:15" x14ac:dyDescent="0.25">
      <c r="J448" s="164">
        <f t="shared" si="37"/>
        <v>1.6379246849489597</v>
      </c>
      <c r="K448" s="164">
        <f t="shared" si="38"/>
        <v>3.3199387984856497</v>
      </c>
      <c r="L448" s="164">
        <f t="shared" si="39"/>
        <v>4.0671582081654289</v>
      </c>
      <c r="M448" s="164">
        <f t="shared" si="40"/>
        <v>5.8916239920986246</v>
      </c>
      <c r="N448" s="1">
        <f t="shared" si="42"/>
        <v>69.500000000000242</v>
      </c>
      <c r="O448" s="164">
        <f t="shared" si="41"/>
        <v>4.3884892086330431</v>
      </c>
    </row>
    <row r="449" spans="10:15" x14ac:dyDescent="0.25">
      <c r="J449" s="164">
        <f t="shared" si="37"/>
        <v>1.6450622639794574</v>
      </c>
      <c r="K449" s="164">
        <f t="shared" si="38"/>
        <v>3.3300493906840929</v>
      </c>
      <c r="L449" s="164">
        <f t="shared" si="39"/>
        <v>4.078233324282766</v>
      </c>
      <c r="M449" s="164">
        <f t="shared" si="40"/>
        <v>5.9045394238154332</v>
      </c>
      <c r="N449" s="1">
        <f t="shared" si="42"/>
        <v>69.600000000000236</v>
      </c>
      <c r="O449" s="164">
        <f t="shared" si="41"/>
        <v>4.3678160919539746</v>
      </c>
    </row>
    <row r="450" spans="10:15" x14ac:dyDescent="0.25">
      <c r="J450" s="164">
        <f t="shared" si="37"/>
        <v>1.652213095624681</v>
      </c>
      <c r="K450" s="164">
        <f t="shared" si="38"/>
        <v>3.3401670333978641</v>
      </c>
      <c r="L450" s="164">
        <f t="shared" si="39"/>
        <v>4.0893126610139801</v>
      </c>
      <c r="M450" s="164">
        <f t="shared" si="40"/>
        <v>5.9174526579735449</v>
      </c>
      <c r="N450" s="1">
        <f t="shared" si="42"/>
        <v>69.70000000000023</v>
      </c>
      <c r="O450" s="164">
        <f t="shared" si="41"/>
        <v>4.3472022955523197</v>
      </c>
    </row>
    <row r="451" spans="10:15" x14ac:dyDescent="0.25">
      <c r="J451" s="164">
        <f t="shared" ref="J451:J514" si="43">IF(D$5&gt;0.2*($O451),(D$5-0.2*($O451))^2/(D$5+0.8*($O451)),0)</f>
        <v>1.6593771865733409</v>
      </c>
      <c r="K451" s="164">
        <f t="shared" ref="K451:K514" si="44">IF(E$5&gt;0.2*($O451),(E$5-0.2*($O451))^2/(E$5+0.8*($O451)),0)</f>
        <v>3.3502917161249934</v>
      </c>
      <c r="L451" s="164">
        <f t="shared" ref="L451:L514" si="45">IF(F$5&gt;0.2*($O451),(F$5-0.2*($O451))^2/(F$5+0.8*($O451)),0)</f>
        <v>4.1003962058061543</v>
      </c>
      <c r="M451" s="164">
        <f t="shared" ref="M451:M514" si="46">IF(G$5&gt;0.2*($O451),(G$5-0.2*($O451))^2/(G$5+0.8*($O451)),0)</f>
        <v>5.930363684691641</v>
      </c>
      <c r="N451" s="1">
        <f t="shared" si="42"/>
        <v>69.800000000000225</v>
      </c>
      <c r="O451" s="164">
        <f t="shared" ref="O451:O514" si="47">IF(N451&gt;0,1000/N451-10,1000)</f>
        <v>4.3266475644698676</v>
      </c>
    </row>
    <row r="452" spans="10:15" x14ac:dyDescent="0.25">
      <c r="J452" s="164">
        <f t="shared" si="43"/>
        <v>1.6665545436360967</v>
      </c>
      <c r="K452" s="164">
        <f t="shared" si="44"/>
        <v>3.3604234284381045</v>
      </c>
      <c r="L452" s="164">
        <f t="shared" si="45"/>
        <v>4.1114839461793631</v>
      </c>
      <c r="M452" s="164">
        <f t="shared" si="46"/>
        <v>5.9432724941592268</v>
      </c>
      <c r="N452" s="1">
        <f t="shared" ref="N452:N515" si="48">N451+0.1</f>
        <v>69.900000000000219</v>
      </c>
      <c r="O452" s="164">
        <f t="shared" si="47"/>
        <v>4.3061516452073949</v>
      </c>
    </row>
    <row r="453" spans="10:15" x14ac:dyDescent="0.25">
      <c r="J453" s="164">
        <f t="shared" si="43"/>
        <v>1.6737451737451894</v>
      </c>
      <c r="K453" s="164">
        <f t="shared" si="44"/>
        <v>3.3705621599839022</v>
      </c>
      <c r="L453" s="164">
        <f t="shared" si="45"/>
        <v>4.1225758697261519</v>
      </c>
      <c r="M453" s="164">
        <f t="shared" si="46"/>
        <v>5.9561790766361211</v>
      </c>
      <c r="N453" s="1">
        <f t="shared" si="48"/>
        <v>70.000000000000213</v>
      </c>
      <c r="O453" s="164">
        <f t="shared" si="47"/>
        <v>4.2857142857142421</v>
      </c>
    </row>
    <row r="454" spans="10:15" x14ac:dyDescent="0.25">
      <c r="J454" s="164">
        <f t="shared" si="43"/>
        <v>1.6809490839540782</v>
      </c>
      <c r="K454" s="164">
        <f t="shared" si="44"/>
        <v>3.3807079004826508</v>
      </c>
      <c r="L454" s="164">
        <f t="shared" si="45"/>
        <v>4.1336719641110147</v>
      </c>
      <c r="M454" s="164">
        <f t="shared" si="46"/>
        <v>5.9690834224519351</v>
      </c>
      <c r="N454" s="1">
        <f t="shared" si="48"/>
        <v>70.100000000000207</v>
      </c>
      <c r="O454" s="164">
        <f t="shared" si="47"/>
        <v>4.2653352353779894</v>
      </c>
    </row>
    <row r="455" spans="10:15" x14ac:dyDescent="0.25">
      <c r="J455" s="164">
        <f t="shared" si="43"/>
        <v>1.6881662814370877</v>
      </c>
      <c r="K455" s="164">
        <f t="shared" si="44"/>
        <v>3.3908606397276637</v>
      </c>
      <c r="L455" s="164">
        <f t="shared" si="45"/>
        <v>4.1447722170698862</v>
      </c>
      <c r="M455" s="164">
        <f t="shared" si="46"/>
        <v>5.9819855220055631</v>
      </c>
      <c r="N455" s="1">
        <f t="shared" si="48"/>
        <v>70.200000000000202</v>
      </c>
      <c r="O455" s="164">
        <f t="shared" si="47"/>
        <v>4.2450142450142039</v>
      </c>
    </row>
    <row r="456" spans="10:15" x14ac:dyDescent="0.25">
      <c r="J456" s="164">
        <f t="shared" si="43"/>
        <v>1.6953967734890529</v>
      </c>
      <c r="K456" s="164">
        <f t="shared" si="44"/>
        <v>3.401020367584803</v>
      </c>
      <c r="L456" s="164">
        <f t="shared" si="45"/>
        <v>4.1558766164096346</v>
      </c>
      <c r="M456" s="164">
        <f t="shared" si="46"/>
        <v>5.9948853657646746</v>
      </c>
      <c r="N456" s="1">
        <f t="shared" si="48"/>
        <v>70.300000000000196</v>
      </c>
      <c r="O456" s="164">
        <f t="shared" si="47"/>
        <v>4.2247510668562906</v>
      </c>
    </row>
    <row r="457" spans="10:15" x14ac:dyDescent="0.25">
      <c r="J457" s="164">
        <f t="shared" si="43"/>
        <v>1.7026405675249743</v>
      </c>
      <c r="K457" s="164">
        <f t="shared" si="44"/>
        <v>3.4111870739919707</v>
      </c>
      <c r="L457" s="164">
        <f t="shared" si="45"/>
        <v>4.1669851500075596</v>
      </c>
      <c r="M457" s="164">
        <f t="shared" si="46"/>
        <v>6.0077829442652231</v>
      </c>
      <c r="N457" s="1">
        <f t="shared" si="48"/>
        <v>70.40000000000019</v>
      </c>
      <c r="O457" s="164">
        <f t="shared" si="47"/>
        <v>4.204545454545416</v>
      </c>
    </row>
    <row r="458" spans="10:15" x14ac:dyDescent="0.25">
      <c r="J458" s="164">
        <f t="shared" si="43"/>
        <v>1.7098976710796747</v>
      </c>
      <c r="K458" s="164">
        <f t="shared" si="44"/>
        <v>3.421360748958616</v>
      </c>
      <c r="L458" s="164">
        <f t="shared" si="45"/>
        <v>4.1780978058108804</v>
      </c>
      <c r="M458" s="164">
        <f t="shared" si="46"/>
        <v>6.0206782481109347</v>
      </c>
      <c r="N458" s="1">
        <f t="shared" si="48"/>
        <v>70.500000000000185</v>
      </c>
      <c r="O458" s="164">
        <f t="shared" si="47"/>
        <v>4.184397163120531</v>
      </c>
    </row>
    <row r="459" spans="10:15" x14ac:dyDescent="0.25">
      <c r="J459" s="164">
        <f t="shared" si="43"/>
        <v>1.7171680918074639</v>
      </c>
      <c r="K459" s="164">
        <f t="shared" si="44"/>
        <v>3.4315413825652379</v>
      </c>
      <c r="L459" s="164">
        <f t="shared" si="45"/>
        <v>4.1892145718362634</v>
      </c>
      <c r="M459" s="164">
        <f t="shared" si="46"/>
        <v>6.0335712679728273</v>
      </c>
      <c r="N459" s="1">
        <f t="shared" si="48"/>
        <v>70.600000000000179</v>
      </c>
      <c r="O459" s="164">
        <f t="shared" si="47"/>
        <v>4.1643059490084635</v>
      </c>
    </row>
    <row r="460" spans="10:15" x14ac:dyDescent="0.25">
      <c r="J460" s="164">
        <f t="shared" si="43"/>
        <v>1.7244518374818072</v>
      </c>
      <c r="K460" s="164">
        <f t="shared" si="44"/>
        <v>3.4417289649628966</v>
      </c>
      <c r="L460" s="164">
        <f t="shared" si="45"/>
        <v>4.2003354361693104</v>
      </c>
      <c r="M460" s="164">
        <f t="shared" si="46"/>
        <v>6.0464619945887108</v>
      </c>
      <c r="N460" s="1">
        <f t="shared" si="48"/>
        <v>70.700000000000173</v>
      </c>
      <c r="O460" s="164">
        <f t="shared" si="47"/>
        <v>4.1442715700141104</v>
      </c>
    </row>
    <row r="461" spans="10:15" x14ac:dyDescent="0.25">
      <c r="J461" s="164">
        <f t="shared" si="43"/>
        <v>1.7317489159949944</v>
      </c>
      <c r="K461" s="164">
        <f t="shared" si="44"/>
        <v>3.4519234863727335</v>
      </c>
      <c r="L461" s="164">
        <f t="shared" si="45"/>
        <v>4.2114603869640828</v>
      </c>
      <c r="M461" s="164">
        <f t="shared" si="46"/>
        <v>6.059350418762711</v>
      </c>
      <c r="N461" s="1">
        <f t="shared" si="48"/>
        <v>70.800000000000168</v>
      </c>
      <c r="O461" s="164">
        <f t="shared" si="47"/>
        <v>4.1242937853107016</v>
      </c>
    </row>
    <row r="462" spans="10:15" x14ac:dyDescent="0.25">
      <c r="J462" s="164">
        <f t="shared" si="43"/>
        <v>1.7390593353578219</v>
      </c>
      <c r="K462" s="164">
        <f t="shared" si="44"/>
        <v>3.4621249370854854</v>
      </c>
      <c r="L462" s="164">
        <f t="shared" si="45"/>
        <v>4.2225894124426171</v>
      </c>
      <c r="M462" s="164">
        <f t="shared" si="46"/>
        <v>6.0722365313647853</v>
      </c>
      <c r="N462" s="1">
        <f t="shared" si="48"/>
        <v>70.900000000000162</v>
      </c>
      <c r="O462" s="164">
        <f t="shared" si="47"/>
        <v>4.1043723554301508</v>
      </c>
    </row>
    <row r="463" spans="10:15" x14ac:dyDescent="0.25">
      <c r="J463" s="164">
        <f t="shared" si="43"/>
        <v>1.7463831036992699</v>
      </c>
      <c r="K463" s="164">
        <f t="shared" si="44"/>
        <v>3.4723333074610041</v>
      </c>
      <c r="L463" s="164">
        <f t="shared" si="45"/>
        <v>4.2337225008944452</v>
      </c>
      <c r="M463" s="164">
        <f t="shared" si="46"/>
        <v>6.0851203233302469</v>
      </c>
      <c r="N463" s="1">
        <f t="shared" si="48"/>
        <v>71.000000000000156</v>
      </c>
      <c r="O463" s="164">
        <f t="shared" si="47"/>
        <v>4.0845070422534899</v>
      </c>
    </row>
    <row r="464" spans="10:15" x14ac:dyDescent="0.25">
      <c r="J464" s="164">
        <f t="shared" si="43"/>
        <v>1.7537202292661935</v>
      </c>
      <c r="K464" s="164">
        <f t="shared" si="44"/>
        <v>3.4825485879277913</v>
      </c>
      <c r="L464" s="164">
        <f t="shared" si="45"/>
        <v>4.2448596406761228</v>
      </c>
      <c r="M464" s="164">
        <f t="shared" si="46"/>
        <v>6.0980017856592923</v>
      </c>
      <c r="N464" s="1">
        <f t="shared" si="48"/>
        <v>71.100000000000151</v>
      </c>
      <c r="O464" s="164">
        <f t="shared" si="47"/>
        <v>4.0646976090013762</v>
      </c>
    </row>
    <row r="465" spans="10:15" x14ac:dyDescent="0.25">
      <c r="J465" s="164">
        <f t="shared" si="43"/>
        <v>1.7610707204230118</v>
      </c>
      <c r="K465" s="164">
        <f t="shared" si="44"/>
        <v>3.4927707689825285</v>
      </c>
      <c r="L465" s="164">
        <f t="shared" si="45"/>
        <v>4.2560008202107547</v>
      </c>
      <c r="M465" s="164">
        <f t="shared" si="46"/>
        <v>6.1108809094165348</v>
      </c>
      <c r="N465" s="1">
        <f t="shared" si="48"/>
        <v>71.200000000000145</v>
      </c>
      <c r="O465" s="164">
        <f t="shared" si="47"/>
        <v>4.0449438202246899</v>
      </c>
    </row>
    <row r="466" spans="10:15" x14ac:dyDescent="0.25">
      <c r="J466" s="164">
        <f t="shared" si="43"/>
        <v>1.768434585651403</v>
      </c>
      <c r="K466" s="164">
        <f t="shared" si="44"/>
        <v>3.5029998411896042</v>
      </c>
      <c r="L466" s="164">
        <f t="shared" si="45"/>
        <v>4.2671460279875308</v>
      </c>
      <c r="M466" s="164">
        <f t="shared" si="46"/>
        <v>6.1237576857305331</v>
      </c>
      <c r="N466" s="1">
        <f t="shared" si="48"/>
        <v>71.300000000000139</v>
      </c>
      <c r="O466" s="164">
        <f t="shared" si="47"/>
        <v>4.0252454417952048</v>
      </c>
    </row>
    <row r="467" spans="10:15" x14ac:dyDescent="0.25">
      <c r="J467" s="164">
        <f t="shared" si="43"/>
        <v>1.775811833550009</v>
      </c>
      <c r="K467" s="164">
        <f t="shared" si="44"/>
        <v>3.5132357951806674</v>
      </c>
      <c r="L467" s="164">
        <f t="shared" si="45"/>
        <v>4.2782952525612696</v>
      </c>
      <c r="M467" s="164">
        <f t="shared" si="46"/>
        <v>6.1366321057933417</v>
      </c>
      <c r="N467" s="1">
        <f t="shared" si="48"/>
        <v>71.400000000000134</v>
      </c>
      <c r="O467" s="164">
        <f t="shared" si="47"/>
        <v>4.0056022408963319</v>
      </c>
    </row>
    <row r="468" spans="10:15" x14ac:dyDescent="0.25">
      <c r="J468" s="164">
        <f t="shared" si="43"/>
        <v>1.7832024728341329</v>
      </c>
      <c r="K468" s="164">
        <f t="shared" si="44"/>
        <v>3.5234786216541525</v>
      </c>
      <c r="L468" s="164">
        <f t="shared" si="45"/>
        <v>4.2894484825519443</v>
      </c>
      <c r="M468" s="164">
        <f t="shared" si="46"/>
        <v>6.1495041608600438</v>
      </c>
      <c r="N468" s="1">
        <f t="shared" si="48"/>
        <v>71.500000000000128</v>
      </c>
      <c r="O468" s="164">
        <f t="shared" si="47"/>
        <v>3.9860139860139618</v>
      </c>
    </row>
    <row r="469" spans="10:15" x14ac:dyDescent="0.25">
      <c r="J469" s="164">
        <f t="shared" si="43"/>
        <v>1.7906065123354562</v>
      </c>
      <c r="K469" s="164">
        <f t="shared" si="44"/>
        <v>3.5337283113748423</v>
      </c>
      <c r="L469" s="164">
        <f t="shared" si="45"/>
        <v>4.3006057066442445</v>
      </c>
      <c r="M469" s="164">
        <f t="shared" si="46"/>
        <v>6.1623738422483063</v>
      </c>
      <c r="N469" s="1">
        <f t="shared" si="48"/>
        <v>71.600000000000122</v>
      </c>
      <c r="O469" s="164">
        <f t="shared" si="47"/>
        <v>3.9664804469273509</v>
      </c>
    </row>
    <row r="470" spans="10:15" x14ac:dyDescent="0.25">
      <c r="J470" s="164">
        <f t="shared" si="43"/>
        <v>1.7980239610017494</v>
      </c>
      <c r="K470" s="164">
        <f t="shared" si="44"/>
        <v>3.5439848551734094</v>
      </c>
      <c r="L470" s="164">
        <f t="shared" si="45"/>
        <v>4.3117669135871175</v>
      </c>
      <c r="M470" s="164">
        <f t="shared" si="46"/>
        <v>6.1752411413379242</v>
      </c>
      <c r="N470" s="1">
        <f t="shared" si="48"/>
        <v>71.700000000000117</v>
      </c>
      <c r="O470" s="164">
        <f t="shared" si="47"/>
        <v>3.9470013947001164</v>
      </c>
    </row>
    <row r="471" spans="10:15" x14ac:dyDescent="0.25">
      <c r="J471" s="164">
        <f t="shared" si="43"/>
        <v>1.8054548278965863</v>
      </c>
      <c r="K471" s="164">
        <f t="shared" si="44"/>
        <v>3.5542482439459713</v>
      </c>
      <c r="L471" s="164">
        <f t="shared" si="45"/>
        <v>4.3229320921933176</v>
      </c>
      <c r="M471" s="164">
        <f t="shared" si="46"/>
        <v>6.188106049570381</v>
      </c>
      <c r="N471" s="1">
        <f t="shared" si="48"/>
        <v>71.800000000000111</v>
      </c>
      <c r="O471" s="164">
        <f t="shared" si="47"/>
        <v>3.9275766016712872</v>
      </c>
    </row>
    <row r="472" spans="10:15" x14ac:dyDescent="0.25">
      <c r="J472" s="164">
        <f t="shared" si="43"/>
        <v>1.8128991221990747</v>
      </c>
      <c r="K472" s="164">
        <f t="shared" si="44"/>
        <v>3.5645184686536528</v>
      </c>
      <c r="L472" s="164">
        <f t="shared" si="45"/>
        <v>4.3341012313389689</v>
      </c>
      <c r="M472" s="164">
        <f t="shared" si="46"/>
        <v>6.2009685584484018</v>
      </c>
      <c r="N472" s="1">
        <f t="shared" si="48"/>
        <v>71.900000000000105</v>
      </c>
      <c r="O472" s="164">
        <f t="shared" si="47"/>
        <v>3.9082058414464331</v>
      </c>
    </row>
    <row r="473" spans="10:15" x14ac:dyDescent="0.25">
      <c r="J473" s="164">
        <f t="shared" si="43"/>
        <v>1.8203568532035754</v>
      </c>
      <c r="K473" s="164">
        <f t="shared" si="44"/>
        <v>3.5747955203221444</v>
      </c>
      <c r="L473" s="164">
        <f t="shared" si="45"/>
        <v>4.345274319963127</v>
      </c>
      <c r="M473" s="164">
        <f t="shared" si="46"/>
        <v>6.2138286595355243</v>
      </c>
      <c r="N473" s="1">
        <f t="shared" si="48"/>
        <v>72.000000000000099</v>
      </c>
      <c r="O473" s="164">
        <f t="shared" si="47"/>
        <v>3.8888888888888697</v>
      </c>
    </row>
    <row r="474" spans="10:15" x14ac:dyDescent="0.25">
      <c r="J474" s="164">
        <f t="shared" si="43"/>
        <v>1.8278280303194419</v>
      </c>
      <c r="K474" s="164">
        <f t="shared" si="44"/>
        <v>3.5850793900412672</v>
      </c>
      <c r="L474" s="164">
        <f t="shared" si="45"/>
        <v>4.3564513470673347</v>
      </c>
      <c r="M474" s="164">
        <f t="shared" si="46"/>
        <v>6.2266863444556497</v>
      </c>
      <c r="N474" s="1">
        <f t="shared" si="48"/>
        <v>72.100000000000094</v>
      </c>
      <c r="O474" s="164">
        <f t="shared" si="47"/>
        <v>3.8696255201109384</v>
      </c>
    </row>
    <row r="475" spans="10:15" x14ac:dyDescent="0.25">
      <c r="J475" s="164">
        <f t="shared" si="43"/>
        <v>1.8353126630707448</v>
      </c>
      <c r="K475" s="164">
        <f t="shared" si="44"/>
        <v>3.5953700689645416</v>
      </c>
      <c r="L475" s="164">
        <f t="shared" si="45"/>
        <v>4.3676323017151963</v>
      </c>
      <c r="M475" s="164">
        <f t="shared" si="46"/>
        <v>6.2395416048926284</v>
      </c>
      <c r="N475" s="1">
        <f t="shared" si="48"/>
        <v>72.200000000000088</v>
      </c>
      <c r="O475" s="164">
        <f t="shared" si="47"/>
        <v>3.8504155124653572</v>
      </c>
    </row>
    <row r="476" spans="10:15" x14ac:dyDescent="0.25">
      <c r="J476" s="164">
        <f t="shared" si="43"/>
        <v>1.8428107610960225</v>
      </c>
      <c r="K476" s="164">
        <f t="shared" si="44"/>
        <v>3.6056675483087659</v>
      </c>
      <c r="L476" s="164">
        <f t="shared" si="45"/>
        <v>4.3788171730319458</v>
      </c>
      <c r="M476" s="164">
        <f t="shared" si="46"/>
        <v>6.2523944325898251</v>
      </c>
      <c r="N476" s="1">
        <f t="shared" si="48"/>
        <v>72.300000000000082</v>
      </c>
      <c r="O476" s="164">
        <f t="shared" si="47"/>
        <v>3.8312586445366374</v>
      </c>
    </row>
    <row r="477" spans="10:15" x14ac:dyDescent="0.25">
      <c r="J477" s="164">
        <f t="shared" si="43"/>
        <v>1.8503223341480188</v>
      </c>
      <c r="K477" s="164">
        <f t="shared" si="44"/>
        <v>3.6159718193535868</v>
      </c>
      <c r="L477" s="164">
        <f t="shared" si="45"/>
        <v>4.3900059502040225</v>
      </c>
      <c r="M477" s="164">
        <f t="shared" si="46"/>
        <v>6.2652448193496895</v>
      </c>
      <c r="N477" s="1">
        <f t="shared" si="48"/>
        <v>72.400000000000077</v>
      </c>
      <c r="O477" s="164">
        <f t="shared" si="47"/>
        <v>3.8121546961325823</v>
      </c>
    </row>
    <row r="478" spans="10:15" x14ac:dyDescent="0.25">
      <c r="J478" s="164">
        <f t="shared" si="43"/>
        <v>1.8578473920934317</v>
      </c>
      <c r="K478" s="164">
        <f t="shared" si="44"/>
        <v>3.6262828734410761</v>
      </c>
      <c r="L478" s="164">
        <f t="shared" si="45"/>
        <v>4.4011986224786508</v>
      </c>
      <c r="M478" s="164">
        <f t="shared" si="46"/>
        <v>6.2780927570333525</v>
      </c>
      <c r="N478" s="1">
        <f t="shared" si="48"/>
        <v>72.500000000000071</v>
      </c>
      <c r="O478" s="164">
        <f t="shared" si="47"/>
        <v>3.7931034482758488</v>
      </c>
    </row>
    <row r="479" spans="10:15" x14ac:dyDescent="0.25">
      <c r="J479" s="164">
        <f t="shared" si="43"/>
        <v>1.8653859449126695</v>
      </c>
      <c r="K479" s="164">
        <f t="shared" si="44"/>
        <v>3.6366007019753246</v>
      </c>
      <c r="L479" s="164">
        <f t="shared" si="45"/>
        <v>4.4123951791634184</v>
      </c>
      <c r="M479" s="164">
        <f t="shared" si="46"/>
        <v>6.2909382375601908</v>
      </c>
      <c r="N479" s="1">
        <f t="shared" si="48"/>
        <v>72.600000000000065</v>
      </c>
      <c r="O479" s="164">
        <f t="shared" si="47"/>
        <v>3.7741046831955796</v>
      </c>
    </row>
    <row r="480" spans="10:15" x14ac:dyDescent="0.25">
      <c r="J480" s="164">
        <f t="shared" si="43"/>
        <v>1.8729380026996003</v>
      </c>
      <c r="K480" s="164">
        <f t="shared" si="44"/>
        <v>3.6469252964220162</v>
      </c>
      <c r="L480" s="164">
        <f t="shared" si="45"/>
        <v>4.4235956096258624</v>
      </c>
      <c r="M480" s="164">
        <f t="shared" si="46"/>
        <v>6.3037812529074273</v>
      </c>
      <c r="N480" s="1">
        <f t="shared" si="48"/>
        <v>72.70000000000006</v>
      </c>
      <c r="O480" s="164">
        <f t="shared" si="47"/>
        <v>3.7551581843191091</v>
      </c>
    </row>
    <row r="481" spans="10:15" x14ac:dyDescent="0.25">
      <c r="J481" s="164">
        <f t="shared" si="43"/>
        <v>1.8805035756613195</v>
      </c>
      <c r="K481" s="164">
        <f t="shared" si="44"/>
        <v>3.657256648308032</v>
      </c>
      <c r="L481" s="164">
        <f t="shared" si="45"/>
        <v>4.434799903293059</v>
      </c>
      <c r="M481" s="164">
        <f t="shared" si="46"/>
        <v>6.3166217951097199</v>
      </c>
      <c r="N481" s="1">
        <f t="shared" si="48"/>
        <v>72.800000000000054</v>
      </c>
      <c r="O481" s="164">
        <f t="shared" si="47"/>
        <v>3.7362637362637265</v>
      </c>
    </row>
    <row r="482" spans="10:15" x14ac:dyDescent="0.25">
      <c r="J482" s="164">
        <f t="shared" si="43"/>
        <v>1.8880826741179106</v>
      </c>
      <c r="K482" s="164">
        <f t="shared" si="44"/>
        <v>3.6675947492210277</v>
      </c>
      <c r="L482" s="164">
        <f t="shared" si="45"/>
        <v>4.4460080496512191</v>
      </c>
      <c r="M482" s="164">
        <f t="shared" si="46"/>
        <v>6.3294598562587492</v>
      </c>
      <c r="N482" s="1">
        <f t="shared" si="48"/>
        <v>72.900000000000048</v>
      </c>
      <c r="O482" s="164">
        <f t="shared" si="47"/>
        <v>3.7174211248285225</v>
      </c>
    </row>
    <row r="483" spans="10:15" x14ac:dyDescent="0.25">
      <c r="J483" s="164">
        <f t="shared" si="43"/>
        <v>1.8956753085022107</v>
      </c>
      <c r="K483" s="164">
        <f t="shared" si="44"/>
        <v>3.677939590809042</v>
      </c>
      <c r="L483" s="164">
        <f t="shared" si="45"/>
        <v>4.4572200382452714</v>
      </c>
      <c r="M483" s="164">
        <f t="shared" si="46"/>
        <v>6.3422954285028199</v>
      </c>
      <c r="N483" s="1">
        <f t="shared" si="48"/>
        <v>73.000000000000043</v>
      </c>
      <c r="O483" s="164">
        <f t="shared" si="47"/>
        <v>3.6986301369862939</v>
      </c>
    </row>
    <row r="484" spans="10:15" x14ac:dyDescent="0.25">
      <c r="J484" s="164">
        <f t="shared" si="43"/>
        <v>1.9032814893595915</v>
      </c>
      <c r="K484" s="164">
        <f t="shared" si="44"/>
        <v>3.688291164780094</v>
      </c>
      <c r="L484" s="164">
        <f t="shared" si="45"/>
        <v>4.4684358586784771</v>
      </c>
      <c r="M484" s="164">
        <f t="shared" si="46"/>
        <v>6.3551285040464629</v>
      </c>
      <c r="N484" s="1">
        <f t="shared" si="48"/>
        <v>73.100000000000037</v>
      </c>
      <c r="O484" s="164">
        <f t="shared" si="47"/>
        <v>3.6798905608755064</v>
      </c>
    </row>
    <row r="485" spans="10:15" x14ac:dyDescent="0.25">
      <c r="J485" s="164">
        <f t="shared" si="43"/>
        <v>1.910901227347729</v>
      </c>
      <c r="K485" s="164">
        <f t="shared" si="44"/>
        <v>3.6986494629017863</v>
      </c>
      <c r="L485" s="164">
        <f t="shared" si="45"/>
        <v>4.4796555006120204</v>
      </c>
      <c r="M485" s="164">
        <f t="shared" si="46"/>
        <v>6.3679590751500328</v>
      </c>
      <c r="N485" s="1">
        <f t="shared" si="48"/>
        <v>73.200000000000031</v>
      </c>
      <c r="O485" s="164">
        <f t="shared" si="47"/>
        <v>3.6612021857923445</v>
      </c>
    </row>
    <row r="486" spans="10:15" x14ac:dyDescent="0.25">
      <c r="J486" s="164">
        <f t="shared" si="43"/>
        <v>1.918534533236385</v>
      </c>
      <c r="K486" s="164">
        <f t="shared" si="44"/>
        <v>3.7090144770009132</v>
      </c>
      <c r="L486" s="164">
        <f t="shared" si="45"/>
        <v>4.4908789537646161</v>
      </c>
      <c r="M486" s="164">
        <f t="shared" si="46"/>
        <v>6.3807871341293252</v>
      </c>
      <c r="N486" s="1">
        <f t="shared" si="48"/>
        <v>73.300000000000026</v>
      </c>
      <c r="O486" s="164">
        <f t="shared" si="47"/>
        <v>3.6425648021828056</v>
      </c>
    </row>
    <row r="487" spans="10:15" x14ac:dyDescent="0.25">
      <c r="J487" s="164">
        <f t="shared" si="43"/>
        <v>1.9261814179071917</v>
      </c>
      <c r="K487" s="164">
        <f t="shared" si="44"/>
        <v>3.7193861989630652</v>
      </c>
      <c r="L487" s="164">
        <f t="shared" si="45"/>
        <v>4.5021062079121199</v>
      </c>
      <c r="M487" s="164">
        <f t="shared" si="46"/>
        <v>6.3936126733551735</v>
      </c>
      <c r="N487" s="1">
        <f t="shared" si="48"/>
        <v>73.40000000000002</v>
      </c>
      <c r="O487" s="164">
        <f t="shared" si="47"/>
        <v>3.6239782016348734</v>
      </c>
    </row>
    <row r="488" spans="10:15" x14ac:dyDescent="0.25">
      <c r="J488" s="164">
        <f t="shared" si="43"/>
        <v>1.9338418923534417</v>
      </c>
      <c r="K488" s="164">
        <f t="shared" si="44"/>
        <v>3.7297646207322472</v>
      </c>
      <c r="L488" s="164">
        <f t="shared" si="45"/>
        <v>4.5133372528871414</v>
      </c>
      <c r="M488" s="164">
        <f t="shared" si="46"/>
        <v>6.4064356852530739</v>
      </c>
      <c r="N488" s="1">
        <f t="shared" si="48"/>
        <v>73.500000000000014</v>
      </c>
      <c r="O488" s="164">
        <f t="shared" si="47"/>
        <v>3.6054421768707456</v>
      </c>
    </row>
    <row r="489" spans="10:15" x14ac:dyDescent="0.25">
      <c r="J489" s="164">
        <f t="shared" si="43"/>
        <v>1.9415159676798777</v>
      </c>
      <c r="K489" s="164">
        <f t="shared" si="44"/>
        <v>3.7401497343104917</v>
      </c>
      <c r="L489" s="164">
        <f t="shared" si="45"/>
        <v>4.5245720785786512</v>
      </c>
      <c r="M489" s="164">
        <f t="shared" si="46"/>
        <v>6.4192561623027986</v>
      </c>
      <c r="N489" s="1">
        <f t="shared" si="48"/>
        <v>73.600000000000009</v>
      </c>
      <c r="O489" s="164">
        <f t="shared" si="47"/>
        <v>3.586956521739129</v>
      </c>
    </row>
    <row r="490" spans="10:15" x14ac:dyDescent="0.25">
      <c r="J490" s="164">
        <f t="shared" si="43"/>
        <v>1.9492036551024894</v>
      </c>
      <c r="K490" s="164">
        <f t="shared" si="44"/>
        <v>3.7505415317574862</v>
      </c>
      <c r="L490" s="164">
        <f t="shared" si="45"/>
        <v>4.5358106749316098</v>
      </c>
      <c r="M490" s="164">
        <f t="shared" si="46"/>
        <v>6.4320740970380141</v>
      </c>
      <c r="N490" s="1">
        <f t="shared" si="48"/>
        <v>73.7</v>
      </c>
      <c r="O490" s="164">
        <f t="shared" si="47"/>
        <v>3.568521031207597</v>
      </c>
    </row>
    <row r="491" spans="10:15" x14ac:dyDescent="0.25">
      <c r="J491" s="164">
        <f t="shared" si="43"/>
        <v>1.9569049659483118</v>
      </c>
      <c r="K491" s="164">
        <f t="shared" si="44"/>
        <v>3.7609400051901822</v>
      </c>
      <c r="L491" s="164">
        <f t="shared" si="45"/>
        <v>4.5470530319465787</v>
      </c>
      <c r="M491" s="164">
        <f t="shared" si="46"/>
        <v>6.4448894820459017</v>
      </c>
      <c r="N491" s="1">
        <f t="shared" si="48"/>
        <v>73.8</v>
      </c>
      <c r="O491" s="164">
        <f t="shared" si="47"/>
        <v>3.5501355013550135</v>
      </c>
    </row>
    <row r="492" spans="10:15" x14ac:dyDescent="0.25">
      <c r="J492" s="164">
        <f t="shared" si="43"/>
        <v>1.9646199116552321</v>
      </c>
      <c r="K492" s="164">
        <f t="shared" si="44"/>
        <v>3.7713451467824353</v>
      </c>
      <c r="L492" s="164">
        <f t="shared" si="45"/>
        <v>4.5582991396793506</v>
      </c>
      <c r="M492" s="164">
        <f t="shared" si="46"/>
        <v>6.4577023099667885</v>
      </c>
      <c r="N492" s="1">
        <f t="shared" si="48"/>
        <v>73.899999999999991</v>
      </c>
      <c r="O492" s="164">
        <f t="shared" si="47"/>
        <v>3.5317997293640069</v>
      </c>
    </row>
    <row r="493" spans="10:15" x14ac:dyDescent="0.25">
      <c r="J493" s="164">
        <f t="shared" si="43"/>
        <v>1.9723485037717932</v>
      </c>
      <c r="K493" s="164">
        <f t="shared" si="44"/>
        <v>3.7817569487646194</v>
      </c>
      <c r="L493" s="164">
        <f t="shared" si="45"/>
        <v>4.5695489882405749</v>
      </c>
      <c r="M493" s="164">
        <f t="shared" si="46"/>
        <v>6.4705125734937772</v>
      </c>
      <c r="N493" s="1">
        <f t="shared" si="48"/>
        <v>73.999999999999986</v>
      </c>
      <c r="O493" s="164">
        <f t="shared" si="47"/>
        <v>3.5135135135135158</v>
      </c>
    </row>
    <row r="494" spans="10:15" x14ac:dyDescent="0.25">
      <c r="J494" s="164">
        <f t="shared" si="43"/>
        <v>1.9800907539570054</v>
      </c>
      <c r="K494" s="164">
        <f t="shared" si="44"/>
        <v>3.7921754034232737</v>
      </c>
      <c r="L494" s="164">
        <f t="shared" si="45"/>
        <v>4.5808025677953861</v>
      </c>
      <c r="M494" s="164">
        <f t="shared" si="46"/>
        <v>6.4833202653723694</v>
      </c>
      <c r="N494" s="1">
        <f t="shared" si="48"/>
        <v>74.09999999999998</v>
      </c>
      <c r="O494" s="164">
        <f t="shared" si="47"/>
        <v>3.495276653171393</v>
      </c>
    </row>
    <row r="495" spans="10:15" x14ac:dyDescent="0.25">
      <c r="J495" s="164">
        <f t="shared" si="43"/>
        <v>1.9878466739801619</v>
      </c>
      <c r="K495" s="164">
        <f t="shared" si="44"/>
        <v>3.8026005031007197</v>
      </c>
      <c r="L495" s="164">
        <f t="shared" si="45"/>
        <v>4.5920598685630383</v>
      </c>
      <c r="M495" s="164">
        <f t="shared" si="46"/>
        <v>6.4961253784001105</v>
      </c>
      <c r="N495" s="1">
        <f t="shared" si="48"/>
        <v>74.199999999999974</v>
      </c>
      <c r="O495" s="164">
        <f t="shared" si="47"/>
        <v>3.4770889487870669</v>
      </c>
    </row>
    <row r="496" spans="10:15" x14ac:dyDescent="0.25">
      <c r="J496" s="164">
        <f t="shared" si="43"/>
        <v>1.995616275720657</v>
      </c>
      <c r="K496" s="164">
        <f t="shared" si="44"/>
        <v>3.813032240194719</v>
      </c>
      <c r="L496" s="164">
        <f t="shared" si="45"/>
        <v>4.6033208808165433</v>
      </c>
      <c r="M496" s="164">
        <f t="shared" si="46"/>
        <v>6.5089279054262246</v>
      </c>
      <c r="N496" s="1">
        <f t="shared" si="48"/>
        <v>74.299999999999969</v>
      </c>
      <c r="O496" s="164">
        <f t="shared" si="47"/>
        <v>3.4589502018842584</v>
      </c>
    </row>
    <row r="497" spans="10:15" x14ac:dyDescent="0.25">
      <c r="J497" s="164">
        <f t="shared" si="43"/>
        <v>2.0033995711678081</v>
      </c>
      <c r="K497" s="164">
        <f t="shared" si="44"/>
        <v>3.8234706071581002</v>
      </c>
      <c r="L497" s="164">
        <f t="shared" si="45"/>
        <v>4.614585594882306</v>
      </c>
      <c r="M497" s="164">
        <f t="shared" si="46"/>
        <v>6.5217278393512492</v>
      </c>
      <c r="N497" s="1">
        <f t="shared" si="48"/>
        <v>74.399999999999963</v>
      </c>
      <c r="O497" s="164">
        <f t="shared" si="47"/>
        <v>3.4408602150537693</v>
      </c>
    </row>
    <row r="498" spans="10:15" x14ac:dyDescent="0.25">
      <c r="J498" s="164">
        <f t="shared" si="43"/>
        <v>2.011196572420678</v>
      </c>
      <c r="K498" s="164">
        <f t="shared" si="44"/>
        <v>3.8339155964983997</v>
      </c>
      <c r="L498" s="164">
        <f t="shared" si="45"/>
        <v>4.6258540011397669</v>
      </c>
      <c r="M498" s="164">
        <f t="shared" si="46"/>
        <v>6.5345251731266902</v>
      </c>
      <c r="N498" s="1">
        <f t="shared" si="48"/>
        <v>74.499999999999957</v>
      </c>
      <c r="O498" s="164">
        <f t="shared" si="47"/>
        <v>3.422818791946316</v>
      </c>
    </row>
    <row r="499" spans="10:15" x14ac:dyDescent="0.25">
      <c r="J499" s="164">
        <f t="shared" si="43"/>
        <v>2.0190072916879096</v>
      </c>
      <c r="K499" s="164">
        <f t="shared" si="44"/>
        <v>3.8443672007775214</v>
      </c>
      <c r="L499" s="164">
        <f t="shared" si="45"/>
        <v>4.6371260900210505</v>
      </c>
      <c r="M499" s="164">
        <f t="shared" si="46"/>
        <v>6.5473198997546556</v>
      </c>
      <c r="N499" s="1">
        <f t="shared" si="48"/>
        <v>74.599999999999952</v>
      </c>
      <c r="O499" s="164">
        <f t="shared" si="47"/>
        <v>3.4048257372654245</v>
      </c>
    </row>
    <row r="500" spans="10:15" x14ac:dyDescent="0.25">
      <c r="J500" s="164">
        <f t="shared" si="43"/>
        <v>2.0268317412875541</v>
      </c>
      <c r="K500" s="164">
        <f t="shared" si="44"/>
        <v>3.854825412611377</v>
      </c>
      <c r="L500" s="164">
        <f t="shared" si="45"/>
        <v>4.6484018520106076</v>
      </c>
      <c r="M500" s="164">
        <f t="shared" si="46"/>
        <v>6.5601120122875205</v>
      </c>
      <c r="N500" s="1">
        <f t="shared" si="48"/>
        <v>74.699999999999946</v>
      </c>
      <c r="O500" s="164">
        <f t="shared" si="47"/>
        <v>3.386880856760385</v>
      </c>
    </row>
    <row r="501" spans="10:15" x14ac:dyDescent="0.25">
      <c r="J501" s="164">
        <f t="shared" si="43"/>
        <v>2.034669933646911</v>
      </c>
      <c r="K501" s="164">
        <f t="shared" si="44"/>
        <v>3.8652902246695384</v>
      </c>
      <c r="L501" s="164">
        <f t="shared" si="45"/>
        <v>4.6596812776448742</v>
      </c>
      <c r="M501" s="164">
        <f t="shared" si="46"/>
        <v>6.5729015038275618</v>
      </c>
      <c r="N501" s="1">
        <f t="shared" si="48"/>
        <v>74.79999999999994</v>
      </c>
      <c r="O501" s="164">
        <f t="shared" si="47"/>
        <v>3.3689839572192621</v>
      </c>
    </row>
    <row r="502" spans="10:15" x14ac:dyDescent="0.25">
      <c r="J502" s="164">
        <f t="shared" si="43"/>
        <v>2.042521881302362</v>
      </c>
      <c r="K502" s="164">
        <f t="shared" si="44"/>
        <v>3.8757616296748965</v>
      </c>
      <c r="L502" s="164">
        <f t="shared" si="45"/>
        <v>4.6709643575119122</v>
      </c>
      <c r="M502" s="164">
        <f t="shared" si="46"/>
        <v>6.5856883675266307</v>
      </c>
      <c r="N502" s="1">
        <f t="shared" si="48"/>
        <v>74.899999999999935</v>
      </c>
      <c r="O502" s="164">
        <f t="shared" si="47"/>
        <v>3.3511348464619601</v>
      </c>
    </row>
    <row r="503" spans="10:15" x14ac:dyDescent="0.25">
      <c r="J503" s="164">
        <f t="shared" si="43"/>
        <v>2.0503875968992191</v>
      </c>
      <c r="K503" s="164">
        <f t="shared" si="44"/>
        <v>3.8862396204033134</v>
      </c>
      <c r="L503" s="164">
        <f t="shared" si="45"/>
        <v>4.6822510822510734</v>
      </c>
      <c r="M503" s="164">
        <f t="shared" si="46"/>
        <v>6.5984725965857933</v>
      </c>
      <c r="N503" s="1">
        <f t="shared" si="48"/>
        <v>74.999999999999929</v>
      </c>
      <c r="O503" s="164">
        <f t="shared" si="47"/>
        <v>3.3333333333333464</v>
      </c>
    </row>
    <row r="504" spans="10:15" x14ac:dyDescent="0.25">
      <c r="J504" s="164">
        <f t="shared" si="43"/>
        <v>2.0582670931915725</v>
      </c>
      <c r="K504" s="164">
        <f t="shared" si="44"/>
        <v>3.8967241896832885</v>
      </c>
      <c r="L504" s="164">
        <f t="shared" si="45"/>
        <v>4.6935414425526645</v>
      </c>
      <c r="M504" s="164">
        <f t="shared" si="46"/>
        <v>6.611254184255011</v>
      </c>
      <c r="N504" s="1">
        <f t="shared" si="48"/>
        <v>75.099999999999923</v>
      </c>
      <c r="O504" s="164">
        <f t="shared" si="47"/>
        <v>3.3155792276964178</v>
      </c>
    </row>
    <row r="505" spans="10:15" x14ac:dyDescent="0.25">
      <c r="J505" s="164">
        <f t="shared" si="43"/>
        <v>2.066160383042134</v>
      </c>
      <c r="K505" s="164">
        <f t="shared" si="44"/>
        <v>3.9072153303956125</v>
      </c>
      <c r="L505" s="164">
        <f t="shared" si="45"/>
        <v>4.7048354291575922</v>
      </c>
      <c r="M505" s="164">
        <f t="shared" si="46"/>
        <v>6.6240331238327848</v>
      </c>
      <c r="N505" s="1">
        <f t="shared" si="48"/>
        <v>75.199999999999918</v>
      </c>
      <c r="O505" s="164">
        <f t="shared" si="47"/>
        <v>3.2978723404255472</v>
      </c>
    </row>
    <row r="506" spans="10:15" x14ac:dyDescent="0.25">
      <c r="J506" s="164">
        <f t="shared" si="43"/>
        <v>2.0740674794221006</v>
      </c>
      <c r="K506" s="164">
        <f t="shared" si="44"/>
        <v>3.9177130354730507</v>
      </c>
      <c r="L506" s="164">
        <f t="shared" si="45"/>
        <v>4.7161330328570452</v>
      </c>
      <c r="M506" s="164">
        <f t="shared" si="46"/>
        <v>6.6368094086658314</v>
      </c>
      <c r="N506" s="1">
        <f t="shared" si="48"/>
        <v>75.299999999999912</v>
      </c>
      <c r="O506" s="164">
        <f t="shared" si="47"/>
        <v>3.2802124833997492</v>
      </c>
    </row>
    <row r="507" spans="10:15" x14ac:dyDescent="0.25">
      <c r="J507" s="164">
        <f t="shared" si="43"/>
        <v>2.081988395410999</v>
      </c>
      <c r="K507" s="164">
        <f t="shared" si="44"/>
        <v>3.9282172978999879</v>
      </c>
      <c r="L507" s="164">
        <f t="shared" si="45"/>
        <v>4.7274342444921436</v>
      </c>
      <c r="M507" s="164">
        <f t="shared" si="46"/>
        <v>6.6495830321487528</v>
      </c>
      <c r="N507" s="1">
        <f t="shared" si="48"/>
        <v>75.399999999999906</v>
      </c>
      <c r="O507" s="164">
        <f t="shared" si="47"/>
        <v>3.2625994694960383</v>
      </c>
    </row>
    <row r="508" spans="10:15" x14ac:dyDescent="0.25">
      <c r="J508" s="164">
        <f t="shared" si="43"/>
        <v>2.0899231441965593</v>
      </c>
      <c r="K508" s="164">
        <f t="shared" si="44"/>
        <v>3.9387281107121233</v>
      </c>
      <c r="L508" s="164">
        <f t="shared" si="45"/>
        <v>4.7387390549536264</v>
      </c>
      <c r="M508" s="164">
        <f t="shared" si="46"/>
        <v>6.6623539877237024</v>
      </c>
      <c r="N508" s="1">
        <f t="shared" si="48"/>
        <v>75.499999999999901</v>
      </c>
      <c r="O508" s="164">
        <f t="shared" si="47"/>
        <v>3.2450331125827994</v>
      </c>
    </row>
    <row r="509" spans="10:15" x14ac:dyDescent="0.25">
      <c r="J509" s="164">
        <f t="shared" si="43"/>
        <v>2.09787173907457</v>
      </c>
      <c r="K509" s="164">
        <f t="shared" si="44"/>
        <v>3.9492454669961261</v>
      </c>
      <c r="L509" s="164">
        <f t="shared" si="45"/>
        <v>4.7500474551815106</v>
      </c>
      <c r="M509" s="164">
        <f t="shared" si="46"/>
        <v>6.6751222688800631</v>
      </c>
      <c r="N509" s="1">
        <f t="shared" si="48"/>
        <v>75.599999999999895</v>
      </c>
      <c r="O509" s="164">
        <f t="shared" si="47"/>
        <v>3.2275132275132457</v>
      </c>
    </row>
    <row r="510" spans="10:15" x14ac:dyDescent="0.25">
      <c r="J510" s="164">
        <f t="shared" si="43"/>
        <v>2.1058341934487443</v>
      </c>
      <c r="K510" s="164">
        <f t="shared" si="44"/>
        <v>3.959769359889318</v>
      </c>
      <c r="L510" s="164">
        <f t="shared" si="45"/>
        <v>4.7613594361647689</v>
      </c>
      <c r="M510" s="164">
        <f t="shared" si="46"/>
        <v>6.6878878691541219</v>
      </c>
      <c r="N510" s="1">
        <f t="shared" si="48"/>
        <v>75.699999999999889</v>
      </c>
      <c r="O510" s="164">
        <f t="shared" si="47"/>
        <v>3.21003963011891</v>
      </c>
    </row>
    <row r="511" spans="10:15" x14ac:dyDescent="0.25">
      <c r="J511" s="164">
        <f t="shared" si="43"/>
        <v>2.1138105208306004</v>
      </c>
      <c r="K511" s="164">
        <f t="shared" si="44"/>
        <v>3.9702997825793598</v>
      </c>
      <c r="L511" s="164">
        <f t="shared" si="45"/>
        <v>4.7726749889410094</v>
      </c>
      <c r="M511" s="164">
        <f t="shared" si="46"/>
        <v>6.7006507821287515</v>
      </c>
      <c r="N511" s="1">
        <f t="shared" si="48"/>
        <v>75.799999999999883</v>
      </c>
      <c r="O511" s="164">
        <f t="shared" si="47"/>
        <v>3.1926121372031862</v>
      </c>
    </row>
    <row r="512" spans="10:15" x14ac:dyDescent="0.25">
      <c r="J512" s="164">
        <f t="shared" si="43"/>
        <v>2.1218007348393217</v>
      </c>
      <c r="K512" s="164">
        <f t="shared" si="44"/>
        <v>3.9808367283039194</v>
      </c>
      <c r="L512" s="164">
        <f t="shared" si="45"/>
        <v>4.7839941045961556</v>
      </c>
      <c r="M512" s="164">
        <f t="shared" si="46"/>
        <v>6.7134110014330872</v>
      </c>
      <c r="N512" s="1">
        <f t="shared" si="48"/>
        <v>75.899999999999878</v>
      </c>
      <c r="O512" s="164">
        <f t="shared" si="47"/>
        <v>3.1752305665349354</v>
      </c>
    </row>
    <row r="513" spans="10:15" x14ac:dyDescent="0.25">
      <c r="J513" s="164">
        <f t="shared" si="43"/>
        <v>2.129804849201645</v>
      </c>
      <c r="K513" s="164">
        <f t="shared" si="44"/>
        <v>3.9913801903503634</v>
      </c>
      <c r="L513" s="164">
        <f t="shared" si="45"/>
        <v>4.7953167742641272</v>
      </c>
      <c r="M513" s="164">
        <f t="shared" si="46"/>
        <v>6.7261685207422177</v>
      </c>
      <c r="N513" s="1">
        <f t="shared" si="48"/>
        <v>75.999999999999872</v>
      </c>
      <c r="O513" s="164">
        <f t="shared" si="47"/>
        <v>3.1578947368421275</v>
      </c>
    </row>
    <row r="514" spans="10:15" x14ac:dyDescent="0.25">
      <c r="J514" s="164">
        <f t="shared" si="43"/>
        <v>2.1378228777517387</v>
      </c>
      <c r="K514" s="164">
        <f t="shared" si="44"/>
        <v>4.0019301620554444</v>
      </c>
      <c r="L514" s="164">
        <f t="shared" si="45"/>
        <v>4.8066429891265257</v>
      </c>
      <c r="M514" s="164">
        <f t="shared" si="46"/>
        <v>6.7389233337768646</v>
      </c>
      <c r="N514" s="1">
        <f t="shared" si="48"/>
        <v>76.099999999999866</v>
      </c>
      <c r="O514" s="164">
        <f t="shared" si="47"/>
        <v>3.1406044678055416</v>
      </c>
    </row>
    <row r="515" spans="10:15" x14ac:dyDescent="0.25">
      <c r="J515" s="164">
        <f t="shared" ref="J515:J578" si="49">IF(D$5&gt;0.2*($O515),(D$5-0.2*($O515))^2/(D$5+0.8*($O515)),0)</f>
        <v>2.1458548344310779</v>
      </c>
      <c r="K515" s="164">
        <f t="shared" ref="K515:K578" si="50">IF(E$5&gt;0.2*($O515),(E$5-0.2*($O515))^2/(E$5+0.8*($O515)),0)</f>
        <v>4.012486636804991</v>
      </c>
      <c r="L515" s="164">
        <f t="shared" ref="L515:L578" si="51">IF(F$5&gt;0.2*($O515),(F$5-0.2*($O515))^2/(F$5+0.8*($O515)),0)</f>
        <v>4.8179727404123183</v>
      </c>
      <c r="M515" s="164">
        <f t="shared" ref="M515:M578" si="52">IF(G$5&gt;0.2*($O515),(G$5-0.2*($O515))^2/(G$5+0.8*($O515)),0)</f>
        <v>6.7516754343030776</v>
      </c>
      <c r="N515" s="1">
        <f t="shared" si="48"/>
        <v>76.199999999999861</v>
      </c>
      <c r="O515" s="164">
        <f t="shared" ref="O515:O578" si="53">IF(N515&gt;0,1000/N515-10,1000)</f>
        <v>3.1233595800525169</v>
      </c>
    </row>
    <row r="516" spans="10:15" x14ac:dyDescent="0.25">
      <c r="J516" s="164">
        <f t="shared" si="49"/>
        <v>2.1539007332883431</v>
      </c>
      <c r="K516" s="164">
        <f t="shared" si="50"/>
        <v>4.0230496080335874</v>
      </c>
      <c r="L516" s="164">
        <f t="shared" si="51"/>
        <v>4.8293060193975359</v>
      </c>
      <c r="M516" s="164">
        <f t="shared" si="52"/>
        <v>6.7644248161319238</v>
      </c>
      <c r="N516" s="1">
        <f t="shared" ref="N516:N579" si="54">N515+0.1</f>
        <v>76.299999999999855</v>
      </c>
      <c r="O516" s="164">
        <f t="shared" si="53"/>
        <v>3.1061598951507463</v>
      </c>
    </row>
    <row r="517" spans="10:15" x14ac:dyDescent="0.25">
      <c r="J517" s="164">
        <f t="shared" si="49"/>
        <v>2.1619605884793041</v>
      </c>
      <c r="K517" s="164">
        <f t="shared" si="50"/>
        <v>4.0336190692242857</v>
      </c>
      <c r="L517" s="164">
        <f t="shared" si="51"/>
        <v>4.8406428174049569</v>
      </c>
      <c r="M517" s="164">
        <f t="shared" si="52"/>
        <v>6.777171473119183</v>
      </c>
      <c r="N517" s="1">
        <f t="shared" si="54"/>
        <v>76.399999999999849</v>
      </c>
      <c r="O517" s="164">
        <f t="shared" si="53"/>
        <v>3.0890052356021194</v>
      </c>
    </row>
    <row r="518" spans="10:15" x14ac:dyDescent="0.25">
      <c r="J518" s="164">
        <f t="shared" si="49"/>
        <v>2.1700344142667118</v>
      </c>
      <c r="K518" s="164">
        <f t="shared" si="50"/>
        <v>4.0441950139082889</v>
      </c>
      <c r="L518" s="164">
        <f t="shared" si="51"/>
        <v>4.8519831258038089</v>
      </c>
      <c r="M518" s="164">
        <f t="shared" si="52"/>
        <v>6.7899153991650403</v>
      </c>
      <c r="N518" s="1">
        <f t="shared" si="54"/>
        <v>76.499999999999844</v>
      </c>
      <c r="O518" s="164">
        <f t="shared" si="53"/>
        <v>3.0718954248366277</v>
      </c>
    </row>
    <row r="519" spans="10:15" x14ac:dyDescent="0.25">
      <c r="J519" s="164">
        <f t="shared" si="49"/>
        <v>2.178122225020199</v>
      </c>
      <c r="K519" s="164">
        <f t="shared" si="50"/>
        <v>4.054777435664656</v>
      </c>
      <c r="L519" s="164">
        <f t="shared" si="51"/>
        <v>4.8633269360094582</v>
      </c>
      <c r="M519" s="164">
        <f t="shared" si="52"/>
        <v>6.8026565882137895</v>
      </c>
      <c r="N519" s="1">
        <f t="shared" si="54"/>
        <v>76.599999999999838</v>
      </c>
      <c r="O519" s="164">
        <f t="shared" si="53"/>
        <v>3.0548302872062933</v>
      </c>
    </row>
    <row r="520" spans="10:15" x14ac:dyDescent="0.25">
      <c r="J520" s="164">
        <f t="shared" si="49"/>
        <v>2.1862240352161759</v>
      </c>
      <c r="K520" s="164">
        <f t="shared" si="50"/>
        <v>4.0653663281199979</v>
      </c>
      <c r="L520" s="164">
        <f t="shared" si="51"/>
        <v>4.8746742394831157</v>
      </c>
      <c r="M520" s="164">
        <f t="shared" si="52"/>
        <v>6.8153950342535339</v>
      </c>
      <c r="N520" s="1">
        <f t="shared" si="54"/>
        <v>76.699999999999832</v>
      </c>
      <c r="O520" s="164">
        <f t="shared" si="53"/>
        <v>3.0378096479791683</v>
      </c>
    </row>
    <row r="521" spans="10:15" x14ac:dyDescent="0.25">
      <c r="J521" s="164">
        <f t="shared" si="49"/>
        <v>2.1943398594377372</v>
      </c>
      <c r="K521" s="164">
        <f t="shared" si="50"/>
        <v>4.0759616849481848</v>
      </c>
      <c r="L521" s="164">
        <f t="shared" si="51"/>
        <v>4.8860250277315389</v>
      </c>
      <c r="M521" s="164">
        <f t="shared" si="52"/>
        <v>6.8281307313158868</v>
      </c>
      <c r="N521" s="1">
        <f t="shared" si="54"/>
        <v>76.799999999999827</v>
      </c>
      <c r="O521" s="164">
        <f t="shared" si="53"/>
        <v>3.0208333333333623</v>
      </c>
    </row>
    <row r="522" spans="10:15" x14ac:dyDescent="0.25">
      <c r="J522" s="164">
        <f t="shared" si="49"/>
        <v>2.2024697123745627</v>
      </c>
      <c r="K522" s="164">
        <f t="shared" si="50"/>
        <v>4.0865634998700493</v>
      </c>
      <c r="L522" s="164">
        <f t="shared" si="51"/>
        <v>4.8973792923067299</v>
      </c>
      <c r="M522" s="164">
        <f t="shared" si="52"/>
        <v>6.8408636734756838</v>
      </c>
      <c r="N522" s="1">
        <f t="shared" si="54"/>
        <v>76.899999999999821</v>
      </c>
      <c r="O522" s="164">
        <f t="shared" si="53"/>
        <v>3.0039011703511349</v>
      </c>
    </row>
    <row r="523" spans="10:15" x14ac:dyDescent="0.25">
      <c r="J523" s="164">
        <f t="shared" si="49"/>
        <v>2.2106136088228303</v>
      </c>
      <c r="K523" s="164">
        <f t="shared" si="50"/>
        <v>4.0971717666531013</v>
      </c>
      <c r="L523" s="164">
        <f t="shared" si="51"/>
        <v>4.9087370248056459</v>
      </c>
      <c r="M523" s="164">
        <f t="shared" si="52"/>
        <v>6.8535938548506774</v>
      </c>
      <c r="N523" s="1">
        <f t="shared" si="54"/>
        <v>76.999999999999815</v>
      </c>
      <c r="O523" s="164">
        <f t="shared" si="53"/>
        <v>2.9870129870130189</v>
      </c>
    </row>
    <row r="524" spans="10:15" x14ac:dyDescent="0.25">
      <c r="J524" s="164">
        <f t="shared" si="49"/>
        <v>2.2187715636851273</v>
      </c>
      <c r="K524" s="164">
        <f t="shared" si="50"/>
        <v>4.1077864791112271</v>
      </c>
      <c r="L524" s="164">
        <f t="shared" si="51"/>
        <v>4.9200982168699108</v>
      </c>
      <c r="M524" s="164">
        <f t="shared" si="52"/>
        <v>6.8663212696012703</v>
      </c>
      <c r="N524" s="1">
        <f t="shared" si="54"/>
        <v>77.09999999999981</v>
      </c>
      <c r="O524" s="164">
        <f t="shared" si="53"/>
        <v>2.9701686121919906</v>
      </c>
    </row>
    <row r="525" spans="10:15" x14ac:dyDescent="0.25">
      <c r="J525" s="164">
        <f t="shared" si="49"/>
        <v>2.2269435919703628</v>
      </c>
      <c r="K525" s="164">
        <f t="shared" si="50"/>
        <v>4.1184076311044135</v>
      </c>
      <c r="L525" s="164">
        <f t="shared" si="51"/>
        <v>4.9314628601855217</v>
      </c>
      <c r="M525" s="164">
        <f t="shared" si="52"/>
        <v>6.8790459119302021</v>
      </c>
      <c r="N525" s="1">
        <f t="shared" si="54"/>
        <v>77.199999999999804</v>
      </c>
      <c r="O525" s="164">
        <f t="shared" si="53"/>
        <v>2.953367875647702</v>
      </c>
    </row>
    <row r="526" spans="10:15" x14ac:dyDescent="0.25">
      <c r="J526" s="164">
        <f t="shared" si="49"/>
        <v>2.2351297087936897</v>
      </c>
      <c r="K526" s="164">
        <f t="shared" si="50"/>
        <v>4.129035216538453</v>
      </c>
      <c r="L526" s="164">
        <f t="shared" si="51"/>
        <v>4.9428309464825633</v>
      </c>
      <c r="M526" s="164">
        <f t="shared" si="52"/>
        <v>6.891767776082288</v>
      </c>
      <c r="N526" s="1">
        <f t="shared" si="54"/>
        <v>77.299999999999798</v>
      </c>
      <c r="O526" s="164">
        <f t="shared" si="53"/>
        <v>2.9366106080207324</v>
      </c>
    </row>
    <row r="527" spans="10:15" x14ac:dyDescent="0.25">
      <c r="J527" s="164">
        <f t="shared" si="49"/>
        <v>2.2433299293764244</v>
      </c>
      <c r="K527" s="164">
        <f t="shared" si="50"/>
        <v>4.1396692293646655</v>
      </c>
      <c r="L527" s="164">
        <f t="shared" si="51"/>
        <v>4.9542024675349223</v>
      </c>
      <c r="M527" s="164">
        <f t="shared" si="52"/>
        <v>6.9044868563441133</v>
      </c>
      <c r="N527" s="1">
        <f t="shared" si="54"/>
        <v>77.399999999999793</v>
      </c>
      <c r="O527" s="164">
        <f t="shared" si="53"/>
        <v>2.9198966408269076</v>
      </c>
    </row>
    <row r="528" spans="10:15" x14ac:dyDescent="0.25">
      <c r="J528" s="164">
        <f t="shared" si="49"/>
        <v>2.2515442690459677</v>
      </c>
      <c r="K528" s="164">
        <f t="shared" si="50"/>
        <v>4.1503096635796206</v>
      </c>
      <c r="L528" s="164">
        <f t="shared" si="51"/>
        <v>4.9655774151600074</v>
      </c>
      <c r="M528" s="164">
        <f t="shared" si="52"/>
        <v>6.9172031470437769</v>
      </c>
      <c r="N528" s="1">
        <f t="shared" si="54"/>
        <v>77.499999999999787</v>
      </c>
      <c r="O528" s="164">
        <f t="shared" si="53"/>
        <v>2.9032258064516476</v>
      </c>
    </row>
    <row r="529" spans="10:15" x14ac:dyDescent="0.25">
      <c r="J529" s="164">
        <f t="shared" si="49"/>
        <v>2.2597727432357373</v>
      </c>
      <c r="K529" s="164">
        <f t="shared" si="50"/>
        <v>4.1609565132248507</v>
      </c>
      <c r="L529" s="164">
        <f t="shared" si="51"/>
        <v>4.9769557812184697</v>
      </c>
      <c r="M529" s="164">
        <f t="shared" si="52"/>
        <v>6.9299166425505918</v>
      </c>
      <c r="N529" s="1">
        <f t="shared" si="54"/>
        <v>77.599999999999781</v>
      </c>
      <c r="O529" s="164">
        <f t="shared" si="53"/>
        <v>2.8865979381443658</v>
      </c>
    </row>
    <row r="530" spans="10:15" x14ac:dyDescent="0.25">
      <c r="J530" s="164">
        <f t="shared" si="49"/>
        <v>2.2680153674850958</v>
      </c>
      <c r="K530" s="164">
        <f t="shared" si="50"/>
        <v>4.1716097723865841</v>
      </c>
      <c r="L530" s="164">
        <f t="shared" si="51"/>
        <v>4.9883375576139191</v>
      </c>
      <c r="M530" s="164">
        <f t="shared" si="52"/>
        <v>6.9426273372748213</v>
      </c>
      <c r="N530" s="1">
        <f t="shared" si="54"/>
        <v>77.699999999999775</v>
      </c>
      <c r="O530" s="164">
        <f t="shared" si="53"/>
        <v>2.8700128700129071</v>
      </c>
    </row>
    <row r="531" spans="10:15" x14ac:dyDescent="0.25">
      <c r="J531" s="164">
        <f t="shared" si="49"/>
        <v>2.276272157439283</v>
      </c>
      <c r="K531" s="164">
        <f t="shared" si="50"/>
        <v>4.1822694351954652</v>
      </c>
      <c r="L531" s="164">
        <f t="shared" si="51"/>
        <v>4.9997227362926582</v>
      </c>
      <c r="M531" s="164">
        <f t="shared" si="52"/>
        <v>6.9553352256674037</v>
      </c>
      <c r="N531" s="1">
        <f t="shared" si="54"/>
        <v>77.79999999999977</v>
      </c>
      <c r="O531" s="164">
        <f t="shared" si="53"/>
        <v>2.8534704370180322</v>
      </c>
    </row>
    <row r="532" spans="10:15" x14ac:dyDescent="0.25">
      <c r="J532" s="164">
        <f t="shared" si="49"/>
        <v>2.2845431288493523</v>
      </c>
      <c r="K532" s="164">
        <f t="shared" si="50"/>
        <v>4.1929354958262826</v>
      </c>
      <c r="L532" s="164">
        <f t="shared" si="51"/>
        <v>5.0111113092433994</v>
      </c>
      <c r="M532" s="164">
        <f t="shared" si="52"/>
        <v>6.9680403022196691</v>
      </c>
      <c r="N532" s="1">
        <f t="shared" si="54"/>
        <v>77.899999999999764</v>
      </c>
      <c r="O532" s="164">
        <f t="shared" si="53"/>
        <v>2.8369704749679467</v>
      </c>
    </row>
    <row r="533" spans="10:15" x14ac:dyDescent="0.25">
      <c r="J533" s="164">
        <f t="shared" si="49"/>
        <v>2.2928282975721106</v>
      </c>
      <c r="K533" s="164">
        <f t="shared" si="50"/>
        <v>4.2036079484977025</v>
      </c>
      <c r="L533" s="164">
        <f t="shared" si="51"/>
        <v>5.0225032684969966</v>
      </c>
      <c r="M533" s="164">
        <f t="shared" si="52"/>
        <v>6.9807425614630958</v>
      </c>
      <c r="N533" s="1">
        <f t="shared" si="54"/>
        <v>77.999999999999758</v>
      </c>
      <c r="O533" s="164">
        <f t="shared" si="53"/>
        <v>2.8205128205128602</v>
      </c>
    </row>
    <row r="534" spans="10:15" x14ac:dyDescent="0.25">
      <c r="J534" s="164">
        <f t="shared" si="49"/>
        <v>2.301127679570059</v>
      </c>
      <c r="K534" s="164">
        <f t="shared" si="50"/>
        <v>4.2142867874719947</v>
      </c>
      <c r="L534" s="164">
        <f t="shared" si="51"/>
        <v>5.0338986061261775</v>
      </c>
      <c r="M534" s="164">
        <f t="shared" si="52"/>
        <v>6.9934419979690103</v>
      </c>
      <c r="N534" s="1">
        <f t="shared" si="54"/>
        <v>78.099999999999753</v>
      </c>
      <c r="O534" s="164">
        <f t="shared" si="53"/>
        <v>2.8040973111396053</v>
      </c>
    </row>
    <row r="535" spans="10:15" x14ac:dyDescent="0.25">
      <c r="J535" s="164">
        <f t="shared" si="49"/>
        <v>2.30944129091134</v>
      </c>
      <c r="K535" s="164">
        <f t="shared" si="50"/>
        <v>4.2249720070547738</v>
      </c>
      <c r="L535" s="164">
        <f t="shared" si="51"/>
        <v>5.0452973142452739</v>
      </c>
      <c r="M535" s="164">
        <f t="shared" si="52"/>
        <v>7.0061386063483395</v>
      </c>
      <c r="N535" s="1">
        <f t="shared" si="54"/>
        <v>78.199999999999747</v>
      </c>
      <c r="O535" s="164">
        <f t="shared" si="53"/>
        <v>2.7877237851662819</v>
      </c>
    </row>
    <row r="536" spans="10:15" x14ac:dyDescent="0.25">
      <c r="J536" s="164">
        <f t="shared" si="49"/>
        <v>2.3177691477696833</v>
      </c>
      <c r="K536" s="164">
        <f t="shared" si="50"/>
        <v>4.2356636015947311</v>
      </c>
      <c r="L536" s="164">
        <f t="shared" si="51"/>
        <v>5.0566993850099564</v>
      </c>
      <c r="M536" s="164">
        <f t="shared" si="52"/>
        <v>7.0188323812513467</v>
      </c>
      <c r="N536" s="1">
        <f t="shared" si="54"/>
        <v>78.299999999999741</v>
      </c>
      <c r="O536" s="164">
        <f t="shared" si="53"/>
        <v>2.771392081736952</v>
      </c>
    </row>
    <row r="537" spans="10:15" x14ac:dyDescent="0.25">
      <c r="J537" s="164">
        <f t="shared" si="49"/>
        <v>2.3261112664243551</v>
      </c>
      <c r="K537" s="164">
        <f t="shared" si="50"/>
        <v>4.2463615654833733</v>
      </c>
      <c r="L537" s="164">
        <f t="shared" si="51"/>
        <v>5.0681048106169717</v>
      </c>
      <c r="M537" s="164">
        <f t="shared" si="52"/>
        <v>7.0315233173673732</v>
      </c>
      <c r="N537" s="1">
        <f t="shared" si="54"/>
        <v>78.399999999999736</v>
      </c>
      <c r="O537" s="164">
        <f t="shared" si="53"/>
        <v>2.7551020408163698</v>
      </c>
    </row>
    <row r="538" spans="10:15" x14ac:dyDescent="0.25">
      <c r="J538" s="164">
        <f t="shared" si="49"/>
        <v>2.3344676632601176</v>
      </c>
      <c r="K538" s="164">
        <f t="shared" si="50"/>
        <v>4.257065893154766</v>
      </c>
      <c r="L538" s="164">
        <f t="shared" si="51"/>
        <v>5.0795135833038838</v>
      </c>
      <c r="M538" s="164">
        <f t="shared" si="52"/>
        <v>7.0442114094245616</v>
      </c>
      <c r="N538" s="1">
        <f t="shared" si="54"/>
        <v>78.49999999999973</v>
      </c>
      <c r="O538" s="164">
        <f t="shared" si="53"/>
        <v>2.7388535031847567</v>
      </c>
    </row>
    <row r="539" spans="10:15" x14ac:dyDescent="0.25">
      <c r="J539" s="164">
        <f t="shared" si="49"/>
        <v>2.3428383547671756</v>
      </c>
      <c r="K539" s="164">
        <f t="shared" si="50"/>
        <v>4.2677765790852691</v>
      </c>
      <c r="L539" s="164">
        <f t="shared" si="51"/>
        <v>5.0909256953488065</v>
      </c>
      <c r="M539" s="164">
        <f t="shared" si="52"/>
        <v>7.0568966521896179</v>
      </c>
      <c r="N539" s="1">
        <f t="shared" si="54"/>
        <v>78.599999999999724</v>
      </c>
      <c r="O539" s="164">
        <f t="shared" si="53"/>
        <v>2.722646310432614</v>
      </c>
    </row>
    <row r="540" spans="10:15" x14ac:dyDescent="0.25">
      <c r="J540" s="164">
        <f t="shared" si="49"/>
        <v>2.3512233575411474</v>
      </c>
      <c r="K540" s="164">
        <f t="shared" si="50"/>
        <v>4.2784936177932895</v>
      </c>
      <c r="L540" s="164">
        <f t="shared" si="51"/>
        <v>5.1023411390701554</v>
      </c>
      <c r="M540" s="164">
        <f t="shared" si="52"/>
        <v>7.0695790404675423</v>
      </c>
      <c r="N540" s="1">
        <f t="shared" si="54"/>
        <v>78.699999999999719</v>
      </c>
      <c r="O540" s="164">
        <f t="shared" si="53"/>
        <v>2.7064803049555728</v>
      </c>
    </row>
    <row r="541" spans="10:15" x14ac:dyDescent="0.25">
      <c r="J541" s="164">
        <f t="shared" si="49"/>
        <v>2.3596226882830162</v>
      </c>
      <c r="K541" s="164">
        <f t="shared" si="50"/>
        <v>4.2892170038390223</v>
      </c>
      <c r="L541" s="164">
        <f t="shared" si="51"/>
        <v>5.1137599068263899</v>
      </c>
      <c r="M541" s="164">
        <f t="shared" si="52"/>
        <v>7.0822585691013904</v>
      </c>
      <c r="N541" s="1">
        <f t="shared" si="54"/>
        <v>78.799999999999713</v>
      </c>
      <c r="O541" s="164">
        <f t="shared" si="53"/>
        <v>2.6903553299492842</v>
      </c>
    </row>
    <row r="542" spans="10:15" x14ac:dyDescent="0.25">
      <c r="J542" s="164">
        <f t="shared" si="49"/>
        <v>2.3680363637991015</v>
      </c>
      <c r="K542" s="164">
        <f t="shared" si="50"/>
        <v>4.299946731824198</v>
      </c>
      <c r="L542" s="164">
        <f t="shared" si="51"/>
        <v>5.1251819910157534</v>
      </c>
      <c r="M542" s="164">
        <f t="shared" si="52"/>
        <v>7.0949352329720039</v>
      </c>
      <c r="N542" s="1">
        <f t="shared" si="54"/>
        <v>78.899999999999707</v>
      </c>
      <c r="O542" s="164">
        <f t="shared" si="53"/>
        <v>2.674271229404356</v>
      </c>
    </row>
    <row r="543" spans="10:15" x14ac:dyDescent="0.25">
      <c r="J543" s="164">
        <f t="shared" si="49"/>
        <v>2.376464401001027</v>
      </c>
      <c r="K543" s="164">
        <f t="shared" si="50"/>
        <v>4.3106827963918368</v>
      </c>
      <c r="L543" s="164">
        <f t="shared" si="51"/>
        <v>5.1366073840760338</v>
      </c>
      <c r="M543" s="164">
        <f t="shared" si="52"/>
        <v>7.1076090269977676</v>
      </c>
      <c r="N543" s="1">
        <f t="shared" si="54"/>
        <v>78.999999999999702</v>
      </c>
      <c r="O543" s="164">
        <f t="shared" si="53"/>
        <v>2.6582278481013137</v>
      </c>
    </row>
    <row r="544" spans="10:15" x14ac:dyDescent="0.25">
      <c r="J544" s="164">
        <f t="shared" si="49"/>
        <v>2.3849068169056857</v>
      </c>
      <c r="K544" s="164">
        <f t="shared" si="50"/>
        <v>4.3214251922260001</v>
      </c>
      <c r="L544" s="164">
        <f t="shared" si="51"/>
        <v>5.1480360784842985</v>
      </c>
      <c r="M544" s="164">
        <f t="shared" si="52"/>
        <v>7.1202799461343718</v>
      </c>
      <c r="N544" s="1">
        <f t="shared" si="54"/>
        <v>79.099999999999696</v>
      </c>
      <c r="O544" s="164">
        <f t="shared" si="53"/>
        <v>2.6422250316056104</v>
      </c>
    </row>
    <row r="545" spans="10:15" x14ac:dyDescent="0.25">
      <c r="J545" s="164">
        <f t="shared" si="49"/>
        <v>2.3933636286352162</v>
      </c>
      <c r="K545" s="164">
        <f t="shared" si="50"/>
        <v>4.3321739140515358</v>
      </c>
      <c r="L545" s="164">
        <f t="shared" si="51"/>
        <v>5.159468066756661</v>
      </c>
      <c r="M545" s="164">
        <f t="shared" si="52"/>
        <v>7.1329479853745479</v>
      </c>
      <c r="N545" s="1">
        <f t="shared" si="54"/>
        <v>79.19999999999969</v>
      </c>
      <c r="O545" s="164">
        <f t="shared" si="53"/>
        <v>2.626262626262676</v>
      </c>
    </row>
    <row r="546" spans="10:15" x14ac:dyDescent="0.25">
      <c r="J546" s="164">
        <f t="shared" si="49"/>
        <v>2.4018348534169847</v>
      </c>
      <c r="K546" s="164">
        <f t="shared" si="50"/>
        <v>4.3429289566338465</v>
      </c>
      <c r="L546" s="164">
        <f t="shared" si="51"/>
        <v>5.1709033414480254</v>
      </c>
      <c r="M546" s="164">
        <f t="shared" si="52"/>
        <v>7.1456131397478408</v>
      </c>
      <c r="N546" s="1">
        <f t="shared" si="54"/>
        <v>79.299999999999685</v>
      </c>
      <c r="O546" s="164">
        <f t="shared" si="53"/>
        <v>2.6103404791929883</v>
      </c>
    </row>
    <row r="547" spans="10:15" x14ac:dyDescent="0.25">
      <c r="J547" s="164">
        <f t="shared" si="49"/>
        <v>2.4103205085835504</v>
      </c>
      <c r="K547" s="164">
        <f t="shared" si="50"/>
        <v>4.3536903147786417</v>
      </c>
      <c r="L547" s="164">
        <f t="shared" si="51"/>
        <v>5.1823418951518496</v>
      </c>
      <c r="M547" s="164">
        <f t="shared" si="52"/>
        <v>7.1582754043203574</v>
      </c>
      <c r="N547" s="1">
        <f t="shared" si="54"/>
        <v>79.399999999999679</v>
      </c>
      <c r="O547" s="164">
        <f t="shared" si="53"/>
        <v>2.5944584382872051</v>
      </c>
    </row>
    <row r="548" spans="10:15" x14ac:dyDescent="0.25">
      <c r="J548" s="164">
        <f t="shared" si="49"/>
        <v>2.4188206115726603</v>
      </c>
      <c r="K548" s="164">
        <f t="shared" si="50"/>
        <v>4.3644579833316959</v>
      </c>
      <c r="L548" s="164">
        <f t="shared" si="51"/>
        <v>5.1937837204998978</v>
      </c>
      <c r="M548" s="164">
        <f t="shared" si="52"/>
        <v>7.1709347741945253</v>
      </c>
      <c r="N548" s="1">
        <f t="shared" si="54"/>
        <v>79.499999999999673</v>
      </c>
      <c r="O548" s="164">
        <f t="shared" si="53"/>
        <v>2.5786163522013101</v>
      </c>
    </row>
    <row r="549" spans="10:15" x14ac:dyDescent="0.25">
      <c r="J549" s="164">
        <f t="shared" si="49"/>
        <v>2.4273351799272258</v>
      </c>
      <c r="K549" s="164">
        <f t="shared" si="50"/>
        <v>4.3752319571786105</v>
      </c>
      <c r="L549" s="164">
        <f t="shared" si="51"/>
        <v>5.2052288101619988</v>
      </c>
      <c r="M549" s="164">
        <f t="shared" si="52"/>
        <v>7.1835912445088637</v>
      </c>
      <c r="N549" s="1">
        <f t="shared" si="54"/>
        <v>79.599999999999667</v>
      </c>
      <c r="O549" s="164">
        <f t="shared" si="53"/>
        <v>2.562814070351811</v>
      </c>
    </row>
    <row r="550" spans="10:15" x14ac:dyDescent="0.25">
      <c r="J550" s="164">
        <f t="shared" si="49"/>
        <v>2.43586423129531</v>
      </c>
      <c r="K550" s="164">
        <f t="shared" si="50"/>
        <v>4.3860122312445782</v>
      </c>
      <c r="L550" s="164">
        <f t="shared" si="51"/>
        <v>5.2166771568458135</v>
      </c>
      <c r="M550" s="164">
        <f t="shared" si="52"/>
        <v>7.1962448104377339</v>
      </c>
      <c r="N550" s="1">
        <f t="shared" si="54"/>
        <v>79.699999999999662</v>
      </c>
      <c r="O550" s="164">
        <f t="shared" si="53"/>
        <v>2.5470514429109699</v>
      </c>
    </row>
    <row r="551" spans="10:15" x14ac:dyDescent="0.25">
      <c r="J551" s="164">
        <f t="shared" si="49"/>
        <v>2.4444077834301221</v>
      </c>
      <c r="K551" s="164">
        <f t="shared" si="50"/>
        <v>4.396798800494147</v>
      </c>
      <c r="L551" s="164">
        <f t="shared" si="51"/>
        <v>5.2281287532965957</v>
      </c>
      <c r="M551" s="164">
        <f t="shared" si="52"/>
        <v>7.2088954671911161</v>
      </c>
      <c r="N551" s="1">
        <f t="shared" si="54"/>
        <v>79.799999999999656</v>
      </c>
      <c r="O551" s="164">
        <f t="shared" si="53"/>
        <v>2.5313283208020589</v>
      </c>
    </row>
    <row r="552" spans="10:15" x14ac:dyDescent="0.25">
      <c r="J552" s="164">
        <f t="shared" si="49"/>
        <v>2.4529658541900057</v>
      </c>
      <c r="K552" s="164">
        <f t="shared" si="50"/>
        <v>4.407591659930989</v>
      </c>
      <c r="L552" s="164">
        <f t="shared" si="51"/>
        <v>5.239583592296956</v>
      </c>
      <c r="M552" s="164">
        <f t="shared" si="52"/>
        <v>7.2215432100143646</v>
      </c>
      <c r="N552" s="1">
        <f t="shared" si="54"/>
        <v>79.89999999999965</v>
      </c>
      <c r="O552" s="164">
        <f t="shared" si="53"/>
        <v>2.5156445556946725</v>
      </c>
    </row>
    <row r="553" spans="10:15" x14ac:dyDescent="0.25">
      <c r="J553" s="164">
        <f t="shared" si="49"/>
        <v>2.461538461538431</v>
      </c>
      <c r="K553" s="164">
        <f t="shared" si="50"/>
        <v>4.4183908045976636</v>
      </c>
      <c r="L553" s="164">
        <f t="shared" si="51"/>
        <v>5.2510416666666258</v>
      </c>
      <c r="M553" s="164">
        <f t="shared" si="52"/>
        <v>7.2341880341879889</v>
      </c>
      <c r="N553" s="1">
        <f t="shared" si="54"/>
        <v>79.999999999999645</v>
      </c>
      <c r="O553" s="164">
        <f t="shared" si="53"/>
        <v>2.5000000000000551</v>
      </c>
    </row>
    <row r="554" spans="10:15" x14ac:dyDescent="0.25">
      <c r="J554" s="164">
        <f t="shared" si="49"/>
        <v>2.4701256235440012</v>
      </c>
      <c r="K554" s="164">
        <f t="shared" si="50"/>
        <v>4.4291962295753944</v>
      </c>
      <c r="L554" s="164">
        <f t="shared" si="51"/>
        <v>5.2625029692622327</v>
      </c>
      <c r="M554" s="164">
        <f t="shared" si="52"/>
        <v>7.2468299350274119</v>
      </c>
      <c r="N554" s="1">
        <f t="shared" si="54"/>
        <v>80.099999999999639</v>
      </c>
      <c r="O554" s="164">
        <f t="shared" si="53"/>
        <v>2.4843945068664741</v>
      </c>
    </row>
    <row r="555" spans="10:15" x14ac:dyDescent="0.25">
      <c r="J555" s="164">
        <f t="shared" si="49"/>
        <v>2.4787273583804468</v>
      </c>
      <c r="K555" s="164">
        <f t="shared" si="50"/>
        <v>4.4400079299838371</v>
      </c>
      <c r="L555" s="164">
        <f t="shared" si="51"/>
        <v>5.273967492977067</v>
      </c>
      <c r="M555" s="164">
        <f t="shared" si="52"/>
        <v>7.2594689078827548</v>
      </c>
      <c r="N555" s="1">
        <f t="shared" si="54"/>
        <v>80.199999999999633</v>
      </c>
      <c r="O555" s="164">
        <f t="shared" si="53"/>
        <v>2.468827930174621</v>
      </c>
    </row>
    <row r="556" spans="10:15" x14ac:dyDescent="0.25">
      <c r="J556" s="164">
        <f t="shared" si="49"/>
        <v>2.4873436843266279</v>
      </c>
      <c r="K556" s="164">
        <f t="shared" si="50"/>
        <v>4.4508259009808544</v>
      </c>
      <c r="L556" s="164">
        <f t="shared" si="51"/>
        <v>5.2854352307408545</v>
      </c>
      <c r="M556" s="164">
        <f t="shared" si="52"/>
        <v>7.2721049481385949</v>
      </c>
      <c r="N556" s="1">
        <f t="shared" si="54"/>
        <v>80.299999999999628</v>
      </c>
      <c r="O556" s="164">
        <f t="shared" si="53"/>
        <v>2.4533001245330581</v>
      </c>
    </row>
    <row r="557" spans="10:15" x14ac:dyDescent="0.25">
      <c r="J557" s="164">
        <f t="shared" si="49"/>
        <v>2.4959746197665407</v>
      </c>
      <c r="K557" s="164">
        <f t="shared" si="50"/>
        <v>4.4616501377622875</v>
      </c>
      <c r="L557" s="164">
        <f t="shared" si="51"/>
        <v>5.2969061755195233</v>
      </c>
      <c r="M557" s="164">
        <f t="shared" si="52"/>
        <v>7.2847380512137541</v>
      </c>
      <c r="N557" s="1">
        <f t="shared" si="54"/>
        <v>80.399999999999622</v>
      </c>
      <c r="O557" s="164">
        <f t="shared" si="53"/>
        <v>2.4378109452736911</v>
      </c>
    </row>
    <row r="558" spans="10:15" x14ac:dyDescent="0.25">
      <c r="J558" s="164">
        <f t="shared" si="49"/>
        <v>2.5046201831893318</v>
      </c>
      <c r="K558" s="164">
        <f t="shared" si="50"/>
        <v>4.4724806355617464</v>
      </c>
      <c r="L558" s="164">
        <f t="shared" si="51"/>
        <v>5.3083803203149964</v>
      </c>
      <c r="M558" s="164">
        <f t="shared" si="52"/>
        <v>7.2973682125610742</v>
      </c>
      <c r="N558" s="1">
        <f t="shared" si="54"/>
        <v>80.499999999999616</v>
      </c>
      <c r="O558" s="164">
        <f t="shared" si="53"/>
        <v>2.4223602484472639</v>
      </c>
    </row>
    <row r="559" spans="10:15" x14ac:dyDescent="0.25">
      <c r="J559" s="164">
        <f t="shared" si="49"/>
        <v>2.5132803931892971</v>
      </c>
      <c r="K559" s="164">
        <f t="shared" si="50"/>
        <v>4.483317389650364</v>
      </c>
      <c r="L559" s="164">
        <f t="shared" si="51"/>
        <v>5.3198576581649473</v>
      </c>
      <c r="M559" s="164">
        <f t="shared" si="52"/>
        <v>7.3099954276671868</v>
      </c>
      <c r="N559" s="1">
        <f t="shared" si="54"/>
        <v>80.599999999999611</v>
      </c>
      <c r="O559" s="164">
        <f t="shared" si="53"/>
        <v>2.4069478908189179</v>
      </c>
    </row>
    <row r="560" spans="10:15" x14ac:dyDescent="0.25">
      <c r="J560" s="164">
        <f t="shared" si="49"/>
        <v>2.521955268465907</v>
      </c>
      <c r="K560" s="164">
        <f t="shared" si="50"/>
        <v>4.4941603953366025</v>
      </c>
      <c r="L560" s="164">
        <f t="shared" si="51"/>
        <v>5.3313381821425949</v>
      </c>
      <c r="M560" s="164">
        <f t="shared" si="52"/>
        <v>7.3226196920523048</v>
      </c>
      <c r="N560" s="1">
        <f t="shared" si="54"/>
        <v>80.699999999999605</v>
      </c>
      <c r="O560" s="164">
        <f t="shared" si="53"/>
        <v>2.3915737298637527</v>
      </c>
    </row>
    <row r="561" spans="10:15" x14ac:dyDescent="0.25">
      <c r="J561" s="164">
        <f t="shared" si="49"/>
        <v>2.5306448278238154</v>
      </c>
      <c r="K561" s="164">
        <f t="shared" si="50"/>
        <v>4.5050096479660207</v>
      </c>
      <c r="L561" s="164">
        <f t="shared" si="51"/>
        <v>5.342821885356476</v>
      </c>
      <c r="M561" s="164">
        <f t="shared" si="52"/>
        <v>7.3352410012699991</v>
      </c>
      <c r="N561" s="1">
        <f t="shared" si="54"/>
        <v>80.799999999999599</v>
      </c>
      <c r="O561" s="164">
        <f t="shared" si="53"/>
        <v>2.376237623762437</v>
      </c>
    </row>
    <row r="562" spans="10:15" x14ac:dyDescent="0.25">
      <c r="J562" s="164">
        <f t="shared" si="49"/>
        <v>2.5393490901728799</v>
      </c>
      <c r="K562" s="164">
        <f t="shared" si="50"/>
        <v>4.5158651429210614</v>
      </c>
      <c r="L562" s="164">
        <f t="shared" si="51"/>
        <v>5.3543087609502305</v>
      </c>
      <c r="M562" s="164">
        <f t="shared" si="52"/>
        <v>7.3478593509069814</v>
      </c>
      <c r="N562" s="1">
        <f t="shared" si="54"/>
        <v>80.899999999999594</v>
      </c>
      <c r="O562" s="164">
        <f t="shared" si="53"/>
        <v>2.360939431396849</v>
      </c>
    </row>
    <row r="563" spans="10:15" x14ac:dyDescent="0.25">
      <c r="J563" s="164">
        <f t="shared" si="49"/>
        <v>2.5480680745281874</v>
      </c>
      <c r="K563" s="164">
        <f t="shared" si="50"/>
        <v>4.5267268756208372</v>
      </c>
      <c r="L563" s="164">
        <f t="shared" si="51"/>
        <v>5.3657988021023852</v>
      </c>
      <c r="M563" s="164">
        <f t="shared" si="52"/>
        <v>7.3604747365828924</v>
      </c>
      <c r="N563" s="1">
        <f t="shared" si="54"/>
        <v>80.999999999999588</v>
      </c>
      <c r="O563" s="164">
        <f t="shared" si="53"/>
        <v>2.3456790123457409</v>
      </c>
    </row>
    <row r="564" spans="10:15" x14ac:dyDescent="0.25">
      <c r="J564" s="164">
        <f t="shared" si="49"/>
        <v>2.556801800010069</v>
      </c>
      <c r="K564" s="164">
        <f t="shared" si="50"/>
        <v>4.53759484152092</v>
      </c>
      <c r="L564" s="164">
        <f t="shared" si="51"/>
        <v>5.3772920020261337</v>
      </c>
      <c r="M564" s="164">
        <f t="shared" si="52"/>
        <v>7.3730871539500846</v>
      </c>
      <c r="N564" s="1">
        <f t="shared" si="54"/>
        <v>81.099999999999582</v>
      </c>
      <c r="O564" s="164">
        <f t="shared" si="53"/>
        <v>2.3304562268804574</v>
      </c>
    </row>
    <row r="565" spans="10:15" x14ac:dyDescent="0.25">
      <c r="J565" s="164">
        <f t="shared" si="49"/>
        <v>2.565550285844135</v>
      </c>
      <c r="K565" s="164">
        <f t="shared" si="50"/>
        <v>4.5484690361131159</v>
      </c>
      <c r="L565" s="164">
        <f t="shared" si="51"/>
        <v>5.3887883539691295</v>
      </c>
      <c r="M565" s="164">
        <f t="shared" si="52"/>
        <v>7.3856965986934169</v>
      </c>
      <c r="N565" s="1">
        <f t="shared" si="54"/>
        <v>81.199999999999577</v>
      </c>
      <c r="O565" s="164">
        <f t="shared" si="53"/>
        <v>2.3152709359606547</v>
      </c>
    </row>
    <row r="566" spans="10:15" x14ac:dyDescent="0.25">
      <c r="J566" s="164">
        <f t="shared" si="49"/>
        <v>2.5743135513612985</v>
      </c>
      <c r="K566" s="164">
        <f t="shared" si="50"/>
        <v>4.5593494549252762</v>
      </c>
      <c r="L566" s="164">
        <f t="shared" si="51"/>
        <v>5.4002878512132728</v>
      </c>
      <c r="M566" s="164">
        <f t="shared" si="52"/>
        <v>7.3983030665300404</v>
      </c>
      <c r="N566" s="1">
        <f t="shared" si="54"/>
        <v>81.299999999999571</v>
      </c>
      <c r="O566" s="164">
        <f t="shared" si="53"/>
        <v>2.3001230012300766</v>
      </c>
    </row>
    <row r="567" spans="10:15" x14ac:dyDescent="0.25">
      <c r="J567" s="164">
        <f t="shared" si="49"/>
        <v>2.5830916159978101</v>
      </c>
      <c r="K567" s="164">
        <f t="shared" si="50"/>
        <v>4.570236093521074</v>
      </c>
      <c r="L567" s="164">
        <f t="shared" si="51"/>
        <v>5.4117904870744979</v>
      </c>
      <c r="M567" s="164">
        <f t="shared" si="52"/>
        <v>7.4109065532091893</v>
      </c>
      <c r="N567" s="1">
        <f t="shared" si="54"/>
        <v>81.399999999999565</v>
      </c>
      <c r="O567" s="164">
        <f t="shared" si="53"/>
        <v>2.2850122850123498</v>
      </c>
    </row>
    <row r="568" spans="10:15" x14ac:dyDescent="0.25">
      <c r="J568" s="164">
        <f t="shared" si="49"/>
        <v>2.591884499295289</v>
      </c>
      <c r="K568" s="164">
        <f t="shared" si="50"/>
        <v>4.5811289474998009</v>
      </c>
      <c r="L568" s="164">
        <f t="shared" si="51"/>
        <v>5.4232962549025681</v>
      </c>
      <c r="M568" s="164">
        <f t="shared" si="52"/>
        <v>7.4235070545119797</v>
      </c>
      <c r="N568" s="1">
        <f t="shared" si="54"/>
        <v>81.499999999999559</v>
      </c>
      <c r="O568" s="164">
        <f t="shared" si="53"/>
        <v>2.2699386503068144</v>
      </c>
    </row>
    <row r="569" spans="10:15" x14ac:dyDescent="0.25">
      <c r="J569" s="164">
        <f t="shared" si="49"/>
        <v>2.600692220900763</v>
      </c>
      <c r="K569" s="164">
        <f t="shared" si="50"/>
        <v>4.592028012496165</v>
      </c>
      <c r="L569" s="164">
        <f t="shared" si="51"/>
        <v>5.4348051480808648</v>
      </c>
      <c r="M569" s="164">
        <f t="shared" si="52"/>
        <v>7.4361045662511938</v>
      </c>
      <c r="N569" s="1">
        <f t="shared" si="54"/>
        <v>81.599999999999554</v>
      </c>
      <c r="O569" s="164">
        <f t="shared" si="53"/>
        <v>2.2549019607843803</v>
      </c>
    </row>
    <row r="570" spans="10:15" x14ac:dyDescent="0.25">
      <c r="J570" s="164">
        <f t="shared" si="49"/>
        <v>2.6095148005667026</v>
      </c>
      <c r="K570" s="164">
        <f t="shared" si="50"/>
        <v>4.6029332841800832</v>
      </c>
      <c r="L570" s="164">
        <f t="shared" si="51"/>
        <v>5.4463171600261866</v>
      </c>
      <c r="M570" s="164">
        <f t="shared" si="52"/>
        <v>7.4486990842710865</v>
      </c>
      <c r="N570" s="1">
        <f t="shared" si="54"/>
        <v>81.699999999999548</v>
      </c>
      <c r="O570" s="164">
        <f t="shared" si="53"/>
        <v>2.2399020807834216</v>
      </c>
    </row>
    <row r="571" spans="10:15" x14ac:dyDescent="0.25">
      <c r="J571" s="164">
        <f t="shared" si="49"/>
        <v>2.6183522581510688</v>
      </c>
      <c r="K571" s="164">
        <f t="shared" si="50"/>
        <v>4.613844758256481</v>
      </c>
      <c r="L571" s="164">
        <f t="shared" si="51"/>
        <v>5.4578322841885418</v>
      </c>
      <c r="M571" s="164">
        <f t="shared" si="52"/>
        <v>7.4612906044471812</v>
      </c>
      <c r="N571" s="1">
        <f t="shared" si="54"/>
        <v>81.799999999999542</v>
      </c>
      <c r="O571" s="164">
        <f t="shared" si="53"/>
        <v>2.2249388753056927</v>
      </c>
    </row>
    <row r="572" spans="10:15" x14ac:dyDescent="0.25">
      <c r="J572" s="164">
        <f t="shared" si="49"/>
        <v>2.6272046136173515</v>
      </c>
      <c r="K572" s="164">
        <f t="shared" si="50"/>
        <v>4.6247624304650898</v>
      </c>
      <c r="L572" s="164">
        <f t="shared" si="51"/>
        <v>5.4693505140509453</v>
      </c>
      <c r="M572" s="164">
        <f t="shared" si="52"/>
        <v>7.4738791226860641</v>
      </c>
      <c r="N572" s="1">
        <f t="shared" si="54"/>
        <v>81.899999999999537</v>
      </c>
      <c r="O572" s="164">
        <f t="shared" si="53"/>
        <v>2.2100122100122785</v>
      </c>
    </row>
    <row r="573" spans="10:15" x14ac:dyDescent="0.25">
      <c r="J573" s="164">
        <f t="shared" si="49"/>
        <v>2.6360718870346185</v>
      </c>
      <c r="K573" s="164">
        <f t="shared" si="50"/>
        <v>4.6356862965802508</v>
      </c>
      <c r="L573" s="164">
        <f t="shared" si="51"/>
        <v>5.4808718431292212</v>
      </c>
      <c r="M573" s="164">
        <f t="shared" si="52"/>
        <v>7.4864646349251904</v>
      </c>
      <c r="N573" s="1">
        <f t="shared" si="54"/>
        <v>81.999999999999531</v>
      </c>
      <c r="O573" s="164">
        <f t="shared" si="53"/>
        <v>2.1951219512195816</v>
      </c>
    </row>
    <row r="574" spans="10:15" x14ac:dyDescent="0.25">
      <c r="J574" s="164">
        <f t="shared" si="49"/>
        <v>2.6449540985775641</v>
      </c>
      <c r="K574" s="164">
        <f t="shared" si="50"/>
        <v>4.6466163524107111</v>
      </c>
      <c r="L574" s="164">
        <f t="shared" si="51"/>
        <v>5.4923962649718021</v>
      </c>
      <c r="M574" s="164">
        <f t="shared" si="52"/>
        <v>7.4990471371326812</v>
      </c>
      <c r="N574" s="1">
        <f t="shared" si="54"/>
        <v>82.099999999999525</v>
      </c>
      <c r="O574" s="164">
        <f t="shared" si="53"/>
        <v>2.1802679658953199</v>
      </c>
    </row>
    <row r="575" spans="10:15" x14ac:dyDescent="0.25">
      <c r="J575" s="164">
        <f t="shared" si="49"/>
        <v>2.6538512685265627</v>
      </c>
      <c r="K575" s="164">
        <f t="shared" si="50"/>
        <v>4.6575525937994406</v>
      </c>
      <c r="L575" s="164">
        <f t="shared" si="51"/>
        <v>5.5039237731595287</v>
      </c>
      <c r="M575" s="164">
        <f t="shared" si="52"/>
        <v>7.5116266253071311</v>
      </c>
      <c r="N575" s="1">
        <f t="shared" si="54"/>
        <v>82.19999999999952</v>
      </c>
      <c r="O575" s="164">
        <f t="shared" si="53"/>
        <v>2.1654501216545725</v>
      </c>
    </row>
    <row r="576" spans="10:15" x14ac:dyDescent="0.25">
      <c r="J576" s="164">
        <f t="shared" si="49"/>
        <v>2.6627634172677186</v>
      </c>
      <c r="K576" s="164">
        <f t="shared" si="50"/>
        <v>4.6684950166234174</v>
      </c>
      <c r="L576" s="164">
        <f t="shared" si="51"/>
        <v>5.5154543613054541</v>
      </c>
      <c r="M576" s="164">
        <f t="shared" si="52"/>
        <v>7.52420309547741</v>
      </c>
      <c r="N576" s="1">
        <f t="shared" si="54"/>
        <v>82.299999999999514</v>
      </c>
      <c r="O576" s="164">
        <f t="shared" si="53"/>
        <v>2.1506682867558435</v>
      </c>
    </row>
    <row r="577" spans="10:15" x14ac:dyDescent="0.25">
      <c r="J577" s="164">
        <f t="shared" si="49"/>
        <v>2.6716905652929266</v>
      </c>
      <c r="K577" s="164">
        <f t="shared" si="50"/>
        <v>4.6794436167934528</v>
      </c>
      <c r="L577" s="164">
        <f t="shared" si="51"/>
        <v>5.5269880230546518</v>
      </c>
      <c r="M577" s="164">
        <f t="shared" si="52"/>
        <v>7.5367765437024783</v>
      </c>
      <c r="N577" s="1">
        <f t="shared" si="54"/>
        <v>82.399999999999508</v>
      </c>
      <c r="O577" s="164">
        <f t="shared" si="53"/>
        <v>2.1359223300971593</v>
      </c>
    </row>
    <row r="578" spans="10:15" x14ac:dyDescent="0.25">
      <c r="J578" s="164">
        <f t="shared" si="49"/>
        <v>2.6806327331999258</v>
      </c>
      <c r="K578" s="164">
        <f t="shared" si="50"/>
        <v>4.6903983902539839</v>
      </c>
      <c r="L578" s="164">
        <f t="shared" si="51"/>
        <v>5.5385247520840162</v>
      </c>
      <c r="M578" s="164">
        <f t="shared" si="52"/>
        <v>7.5493469660711803</v>
      </c>
      <c r="N578" s="1">
        <f t="shared" si="54"/>
        <v>82.499999999999503</v>
      </c>
      <c r="O578" s="164">
        <f t="shared" si="53"/>
        <v>2.1212121212121939</v>
      </c>
    </row>
    <row r="579" spans="10:15" x14ac:dyDescent="0.25">
      <c r="J579" s="164">
        <f t="shared" ref="J579:J642" si="55">IF(D$5&gt;0.2*($O579),(D$5-0.2*($O579))^2/(D$5+0.8*($O579)),0)</f>
        <v>2.6895899416923683</v>
      </c>
      <c r="K579" s="164">
        <f t="shared" ref="K579:K642" si="56">IF(E$5&gt;0.2*($O579),(E$5-0.2*($O579))^2/(E$5+0.8*($O579)),0)</f>
        <v>4.7013593329829009</v>
      </c>
      <c r="L579" s="164">
        <f t="shared" ref="L579:L642" si="57">IF(F$5&gt;0.2*($O579),(F$5-0.2*($O579))^2/(F$5+0.8*($O579)),0)</f>
        <v>5.5500645421020778</v>
      </c>
      <c r="M579" s="164">
        <f t="shared" ref="M579:M642" si="58">IF(G$5&gt;0.2*($O579),(G$5-0.2*($O579))^2/(G$5+0.8*($O579)),0)</f>
        <v>7.5619143587020634</v>
      </c>
      <c r="N579" s="1">
        <f t="shared" si="54"/>
        <v>82.599999999999497</v>
      </c>
      <c r="O579" s="164">
        <f t="shared" ref="O579:O642" si="59">IF(N579&gt;0,1000/N579-10,1000)</f>
        <v>2.1065375302664169</v>
      </c>
    </row>
    <row r="580" spans="10:15" x14ac:dyDescent="0.25">
      <c r="J580" s="164">
        <f t="shared" si="55"/>
        <v>2.698562211579874</v>
      </c>
      <c r="K580" s="164">
        <f t="shared" si="56"/>
        <v>4.7123264409913341</v>
      </c>
      <c r="L580" s="164">
        <f t="shared" si="57"/>
        <v>5.5616073868488014</v>
      </c>
      <c r="M580" s="164">
        <f t="shared" si="58"/>
        <v>7.5744787177431903</v>
      </c>
      <c r="N580" s="1">
        <f t="shared" ref="N580:N643" si="60">N579+0.1</f>
        <v>82.699999999999491</v>
      </c>
      <c r="O580" s="164">
        <f t="shared" si="59"/>
        <v>2.0918984280532786</v>
      </c>
    </row>
    <row r="581" spans="10:15" x14ac:dyDescent="0.25">
      <c r="J581" s="164">
        <f t="shared" si="55"/>
        <v>2.7075495637781062</v>
      </c>
      <c r="K581" s="164">
        <f t="shared" si="56"/>
        <v>4.723299710323495</v>
      </c>
      <c r="L581" s="164">
        <f t="shared" si="57"/>
        <v>5.5731532800954087</v>
      </c>
      <c r="M581" s="164">
        <f t="shared" si="58"/>
        <v>7.5870400393719466</v>
      </c>
      <c r="N581" s="1">
        <f t="shared" si="60"/>
        <v>82.799999999999486</v>
      </c>
      <c r="O581" s="164">
        <f t="shared" si="59"/>
        <v>2.0772946859904131</v>
      </c>
    </row>
    <row r="582" spans="10:15" x14ac:dyDescent="0.25">
      <c r="J582" s="164">
        <f t="shared" si="55"/>
        <v>2.7165520193088324</v>
      </c>
      <c r="K582" s="164">
        <f t="shared" si="56"/>
        <v>4.7342791370564594</v>
      </c>
      <c r="L582" s="164">
        <f t="shared" si="57"/>
        <v>5.5847022156441843</v>
      </c>
      <c r="M582" s="164">
        <f t="shared" si="58"/>
        <v>7.5995983197948522</v>
      </c>
      <c r="N582" s="1">
        <f t="shared" si="60"/>
        <v>82.89999999999948</v>
      </c>
      <c r="O582" s="164">
        <f t="shared" si="59"/>
        <v>2.0627261761158771</v>
      </c>
    </row>
    <row r="583" spans="10:15" x14ac:dyDescent="0.25">
      <c r="J583" s="164">
        <f t="shared" si="55"/>
        <v>2.7255695992999978</v>
      </c>
      <c r="K583" s="164">
        <f t="shared" si="56"/>
        <v>4.745264717300004</v>
      </c>
      <c r="L583" s="164">
        <f t="shared" si="57"/>
        <v>5.5962541873282809</v>
      </c>
      <c r="M583" s="164">
        <f t="shared" si="58"/>
        <v>7.6121535552473798</v>
      </c>
      <c r="N583" s="1">
        <f t="shared" si="60"/>
        <v>82.999999999999474</v>
      </c>
      <c r="O583" s="164">
        <f t="shared" si="59"/>
        <v>2.0481927710844143</v>
      </c>
    </row>
    <row r="584" spans="10:15" x14ac:dyDescent="0.25">
      <c r="J584" s="164">
        <f t="shared" si="55"/>
        <v>2.7346023249858042</v>
      </c>
      <c r="K584" s="164">
        <f t="shared" si="56"/>
        <v>4.7562564471964199</v>
      </c>
      <c r="L584" s="164">
        <f t="shared" si="57"/>
        <v>5.6078091890115545</v>
      </c>
      <c r="M584" s="164">
        <f t="shared" si="58"/>
        <v>7.624705741993778</v>
      </c>
      <c r="N584" s="1">
        <f t="shared" si="60"/>
        <v>83.099999999999469</v>
      </c>
      <c r="O584" s="164">
        <f t="shared" si="59"/>
        <v>2.0336943441637345</v>
      </c>
    </row>
    <row r="585" spans="10:15" x14ac:dyDescent="0.25">
      <c r="J585" s="164">
        <f t="shared" si="55"/>
        <v>2.7436502177067732</v>
      </c>
      <c r="K585" s="164">
        <f t="shared" si="56"/>
        <v>4.7672543229203148</v>
      </c>
      <c r="L585" s="164">
        <f t="shared" si="57"/>
        <v>5.6193672145883546</v>
      </c>
      <c r="M585" s="164">
        <f t="shared" si="58"/>
        <v>7.6372548763268684</v>
      </c>
      <c r="N585" s="1">
        <f t="shared" si="60"/>
        <v>83.199999999999463</v>
      </c>
      <c r="O585" s="164">
        <f t="shared" si="59"/>
        <v>2.0192307692308464</v>
      </c>
    </row>
    <row r="586" spans="10:15" x14ac:dyDescent="0.25">
      <c r="J586" s="164">
        <f t="shared" si="55"/>
        <v>2.7527132989098386</v>
      </c>
      <c r="K586" s="164">
        <f t="shared" si="56"/>
        <v>4.7782583406784509</v>
      </c>
      <c r="L586" s="164">
        <f t="shared" si="57"/>
        <v>5.6309282579833617</v>
      </c>
      <c r="M586" s="164">
        <f t="shared" si="58"/>
        <v>7.6498009545678869</v>
      </c>
      <c r="N586" s="1">
        <f t="shared" si="60"/>
        <v>83.299999999999457</v>
      </c>
      <c r="O586" s="164">
        <f t="shared" si="59"/>
        <v>2.0048019207683847</v>
      </c>
    </row>
    <row r="587" spans="10:15" x14ac:dyDescent="0.25">
      <c r="J587" s="164">
        <f t="shared" si="55"/>
        <v>2.7617915901484187</v>
      </c>
      <c r="K587" s="164">
        <f t="shared" si="56"/>
        <v>4.7892684967095569</v>
      </c>
      <c r="L587" s="164">
        <f t="shared" si="57"/>
        <v>5.6424923131513989</v>
      </c>
      <c r="M587" s="164">
        <f t="shared" si="58"/>
        <v>7.6623439730662914</v>
      </c>
      <c r="N587" s="1">
        <f t="shared" si="60"/>
        <v>83.399999999999451</v>
      </c>
      <c r="O587" s="164">
        <f t="shared" si="59"/>
        <v>1.9904076738609895</v>
      </c>
    </row>
    <row r="588" spans="10:15" x14ac:dyDescent="0.25">
      <c r="J588" s="164">
        <f t="shared" si="55"/>
        <v>2.7708851130824987</v>
      </c>
      <c r="K588" s="164">
        <f t="shared" si="56"/>
        <v>4.800284787284145</v>
      </c>
      <c r="L588" s="164">
        <f t="shared" si="57"/>
        <v>5.6540593740772422</v>
      </c>
      <c r="M588" s="164">
        <f t="shared" si="58"/>
        <v>7.6748839281995842</v>
      </c>
      <c r="N588" s="1">
        <f t="shared" si="60"/>
        <v>83.499999999999446</v>
      </c>
      <c r="O588" s="164">
        <f t="shared" si="59"/>
        <v>1.976047904191697</v>
      </c>
    </row>
    <row r="589" spans="10:15" x14ac:dyDescent="0.25">
      <c r="J589" s="164">
        <f t="shared" si="55"/>
        <v>2.7799938894787246</v>
      </c>
      <c r="K589" s="164">
        <f t="shared" si="56"/>
        <v>4.8113072087043447</v>
      </c>
      <c r="L589" s="164">
        <f t="shared" si="57"/>
        <v>5.6656294347754654</v>
      </c>
      <c r="M589" s="164">
        <f t="shared" si="58"/>
        <v>7.687420816373141</v>
      </c>
      <c r="N589" s="1">
        <f t="shared" si="60"/>
        <v>83.59999999999944</v>
      </c>
      <c r="O589" s="164">
        <f t="shared" si="59"/>
        <v>1.9617224880383581</v>
      </c>
    </row>
    <row r="590" spans="10:15" x14ac:dyDescent="0.25">
      <c r="J590" s="164">
        <f t="shared" si="55"/>
        <v>2.7891179412104803</v>
      </c>
      <c r="K590" s="164">
        <f t="shared" si="56"/>
        <v>4.8223357573037173</v>
      </c>
      <c r="L590" s="164">
        <f t="shared" si="57"/>
        <v>5.6772024892902326</v>
      </c>
      <c r="M590" s="164">
        <f t="shared" si="58"/>
        <v>7.6999546340200276</v>
      </c>
      <c r="N590" s="1">
        <f t="shared" si="60"/>
        <v>83.699999999999434</v>
      </c>
      <c r="O590" s="164">
        <f t="shared" si="59"/>
        <v>1.9474313022700933</v>
      </c>
    </row>
    <row r="591" spans="10:15" x14ac:dyDescent="0.25">
      <c r="J591" s="164">
        <f t="shared" si="55"/>
        <v>2.7982572902579834</v>
      </c>
      <c r="K591" s="164">
        <f t="shared" si="56"/>
        <v>4.8333704294470854</v>
      </c>
      <c r="L591" s="164">
        <f t="shared" si="57"/>
        <v>5.6887785316951458</v>
      </c>
      <c r="M591" s="164">
        <f t="shared" si="58"/>
        <v>7.7124853776008306</v>
      </c>
      <c r="N591" s="1">
        <f t="shared" si="60"/>
        <v>83.799999999999429</v>
      </c>
      <c r="O591" s="164">
        <f t="shared" si="59"/>
        <v>1.9331742243437571</v>
      </c>
    </row>
    <row r="592" spans="10:15" x14ac:dyDescent="0.25">
      <c r="J592" s="164">
        <f t="shared" si="55"/>
        <v>2.8074119587083795</v>
      </c>
      <c r="K592" s="164">
        <f t="shared" si="56"/>
        <v>4.8444112215303594</v>
      </c>
      <c r="L592" s="164">
        <f t="shared" si="57"/>
        <v>5.7003575560930582</v>
      </c>
      <c r="M592" s="164">
        <f t="shared" si="58"/>
        <v>7.7250130436034787</v>
      </c>
      <c r="N592" s="1">
        <f t="shared" si="60"/>
        <v>83.899999999999423</v>
      </c>
      <c r="O592" s="164">
        <f t="shared" si="59"/>
        <v>1.9189511323004389</v>
      </c>
    </row>
    <row r="593" spans="10:15" x14ac:dyDescent="0.25">
      <c r="J593" s="164">
        <f t="shared" si="55"/>
        <v>2.8165819687558287</v>
      </c>
      <c r="K593" s="164">
        <f t="shared" si="56"/>
        <v>4.8554581299803594</v>
      </c>
      <c r="L593" s="164">
        <f t="shared" si="57"/>
        <v>5.7119395566158984</v>
      </c>
      <c r="M593" s="164">
        <f t="shared" si="58"/>
        <v>7.7375376285430715</v>
      </c>
      <c r="N593" s="1">
        <f t="shared" si="60"/>
        <v>83.999999999999417</v>
      </c>
      <c r="O593" s="164">
        <f t="shared" si="59"/>
        <v>1.9047619047619868</v>
      </c>
    </row>
    <row r="594" spans="10:15" x14ac:dyDescent="0.25">
      <c r="J594" s="164">
        <f t="shared" si="55"/>
        <v>2.8257673427016146</v>
      </c>
      <c r="K594" s="164">
        <f t="shared" si="56"/>
        <v>4.8665111512546568</v>
      </c>
      <c r="L594" s="164">
        <f t="shared" si="57"/>
        <v>5.7235245274245079</v>
      </c>
      <c r="M594" s="164">
        <f t="shared" si="58"/>
        <v>7.7500591289617144</v>
      </c>
      <c r="N594" s="1">
        <f t="shared" si="60"/>
        <v>84.099999999999412</v>
      </c>
      <c r="O594" s="164">
        <f t="shared" si="59"/>
        <v>1.8906064209275506</v>
      </c>
    </row>
    <row r="595" spans="10:15" x14ac:dyDescent="0.25">
      <c r="J595" s="164">
        <f t="shared" si="55"/>
        <v>2.8349681029542357</v>
      </c>
      <c r="K595" s="164">
        <f t="shared" si="56"/>
        <v>4.877570281841396</v>
      </c>
      <c r="L595" s="164">
        <f t="shared" si="57"/>
        <v>5.7351124627084635</v>
      </c>
      <c r="M595" s="164">
        <f t="shared" si="58"/>
        <v>7.7625775414283478</v>
      </c>
      <c r="N595" s="1">
        <f t="shared" si="60"/>
        <v>84.199999999999406</v>
      </c>
      <c r="O595" s="164">
        <f t="shared" si="59"/>
        <v>1.8764845605701552</v>
      </c>
    </row>
    <row r="596" spans="10:15" x14ac:dyDescent="0.25">
      <c r="J596" s="164">
        <f t="shared" si="55"/>
        <v>2.8441842720295085</v>
      </c>
      <c r="K596" s="164">
        <f t="shared" si="56"/>
        <v>4.8886355182591243</v>
      </c>
      <c r="L596" s="164">
        <f t="shared" si="57"/>
        <v>5.746703356685904</v>
      </c>
      <c r="M596" s="164">
        <f t="shared" si="58"/>
        <v>7.7750928625385685</v>
      </c>
      <c r="N596" s="1">
        <f t="shared" si="60"/>
        <v>84.2999999999994</v>
      </c>
      <c r="O596" s="164">
        <f t="shared" si="59"/>
        <v>1.8623962040332991</v>
      </c>
    </row>
    <row r="597" spans="10:15" x14ac:dyDescent="0.25">
      <c r="J597" s="164">
        <f t="shared" si="55"/>
        <v>2.8534158725506762</v>
      </c>
      <c r="K597" s="164">
        <f t="shared" si="56"/>
        <v>4.8997068570566338</v>
      </c>
      <c r="L597" s="164">
        <f t="shared" si="57"/>
        <v>5.7582972036033686</v>
      </c>
      <c r="M597" s="164">
        <f t="shared" si="58"/>
        <v>7.7876050889144723</v>
      </c>
      <c r="N597" s="1">
        <f t="shared" si="60"/>
        <v>84.399999999999395</v>
      </c>
      <c r="O597" s="164">
        <f t="shared" si="59"/>
        <v>1.8483412322275736</v>
      </c>
    </row>
    <row r="598" spans="10:15" x14ac:dyDescent="0.25">
      <c r="J598" s="164">
        <f t="shared" si="55"/>
        <v>2.862662927248508</v>
      </c>
      <c r="K598" s="164">
        <f t="shared" si="56"/>
        <v>4.9107842948127827</v>
      </c>
      <c r="L598" s="164">
        <f t="shared" si="57"/>
        <v>5.7698939977356227</v>
      </c>
      <c r="M598" s="164">
        <f t="shared" si="58"/>
        <v>7.8001142172044879</v>
      </c>
      <c r="N598" s="1">
        <f t="shared" si="60"/>
        <v>84.499999999999389</v>
      </c>
      <c r="O598" s="164">
        <f t="shared" si="59"/>
        <v>1.8343195266273042</v>
      </c>
    </row>
    <row r="599" spans="10:15" x14ac:dyDescent="0.25">
      <c r="J599" s="164">
        <f t="shared" si="55"/>
        <v>2.8719254589614152</v>
      </c>
      <c r="K599" s="164">
        <f t="shared" si="56"/>
        <v>4.9218678281363433</v>
      </c>
      <c r="L599" s="164">
        <f t="shared" si="57"/>
        <v>5.7814937333854957</v>
      </c>
      <c r="M599" s="164">
        <f t="shared" si="58"/>
        <v>7.8126202440832078</v>
      </c>
      <c r="N599" s="1">
        <f t="shared" si="60"/>
        <v>84.599999999999383</v>
      </c>
      <c r="O599" s="164">
        <f t="shared" si="59"/>
        <v>1.8203309692672249</v>
      </c>
    </row>
    <row r="600" spans="10:15" x14ac:dyDescent="0.25">
      <c r="J600" s="164">
        <f t="shared" si="55"/>
        <v>2.8812034906355559</v>
      </c>
      <c r="K600" s="164">
        <f t="shared" si="56"/>
        <v>4.9329574536658249</v>
      </c>
      <c r="L600" s="164">
        <f t="shared" si="57"/>
        <v>5.7930964048837099</v>
      </c>
      <c r="M600" s="164">
        <f t="shared" si="58"/>
        <v>7.8251231662512204</v>
      </c>
      <c r="N600" s="1">
        <f t="shared" si="60"/>
        <v>84.699999999999378</v>
      </c>
      <c r="O600" s="164">
        <f t="shared" si="59"/>
        <v>1.8063754427391654</v>
      </c>
    </row>
    <row r="601" spans="10:15" x14ac:dyDescent="0.25">
      <c r="J601" s="164">
        <f t="shared" si="55"/>
        <v>2.8904970453249557</v>
      </c>
      <c r="K601" s="164">
        <f t="shared" si="56"/>
        <v>4.9440531680693276</v>
      </c>
      <c r="L601" s="164">
        <f t="shared" si="57"/>
        <v>5.8047020065887258</v>
      </c>
      <c r="M601" s="164">
        <f t="shared" si="58"/>
        <v>7.8376229804349604</v>
      </c>
      <c r="N601" s="1">
        <f t="shared" si="60"/>
        <v>84.799999999999372</v>
      </c>
      <c r="O601" s="164">
        <f t="shared" si="59"/>
        <v>1.7924528301887666</v>
      </c>
    </row>
    <row r="602" spans="10:15" x14ac:dyDescent="0.25">
      <c r="J602" s="164">
        <f t="shared" si="55"/>
        <v>2.8998061461916196</v>
      </c>
      <c r="K602" s="164">
        <f t="shared" si="56"/>
        <v>4.9551549680443667</v>
      </c>
      <c r="L602" s="164">
        <f t="shared" si="57"/>
        <v>5.8163105328865701</v>
      </c>
      <c r="M602" s="164">
        <f t="shared" si="58"/>
        <v>7.8501196833865396</v>
      </c>
      <c r="N602" s="1">
        <f t="shared" si="60"/>
        <v>84.899999999999366</v>
      </c>
      <c r="O602" s="164">
        <f t="shared" si="59"/>
        <v>1.7785630153122192</v>
      </c>
    </row>
    <row r="603" spans="10:15" x14ac:dyDescent="0.25">
      <c r="J603" s="164">
        <f t="shared" si="55"/>
        <v>2.9091308165056478</v>
      </c>
      <c r="K603" s="164">
        <f t="shared" si="56"/>
        <v>4.9662628503177215</v>
      </c>
      <c r="L603" s="164">
        <f t="shared" si="57"/>
        <v>5.8279219781906795</v>
      </c>
      <c r="M603" s="164">
        <f t="shared" si="58"/>
        <v>7.8626132718835802</v>
      </c>
      <c r="N603" s="1">
        <f t="shared" si="60"/>
        <v>84.999999999999361</v>
      </c>
      <c r="O603" s="164">
        <f t="shared" si="59"/>
        <v>1.7647058823530291</v>
      </c>
    </row>
    <row r="604" spans="10:15" x14ac:dyDescent="0.25">
      <c r="J604" s="164">
        <f t="shared" si="55"/>
        <v>2.9184710796453612</v>
      </c>
      <c r="K604" s="164">
        <f t="shared" si="56"/>
        <v>4.9773768116452688</v>
      </c>
      <c r="L604" s="164">
        <f t="shared" si="57"/>
        <v>5.8395363369417339</v>
      </c>
      <c r="M604" s="164">
        <f t="shared" si="58"/>
        <v>7.8751037427290704</v>
      </c>
      <c r="N604" s="1">
        <f t="shared" si="60"/>
        <v>85.099999999999355</v>
      </c>
      <c r="O604" s="164">
        <f t="shared" si="59"/>
        <v>1.7508813160987966</v>
      </c>
    </row>
    <row r="605" spans="10:15" x14ac:dyDescent="0.25">
      <c r="J605" s="164">
        <f t="shared" si="55"/>
        <v>2.9278269590974224</v>
      </c>
      <c r="K605" s="164">
        <f t="shared" si="56"/>
        <v>4.9884968488118329</v>
      </c>
      <c r="L605" s="164">
        <f t="shared" si="57"/>
        <v>5.8511536036075027</v>
      </c>
      <c r="M605" s="164">
        <f t="shared" si="58"/>
        <v>7.8875910927511947</v>
      </c>
      <c r="N605" s="1">
        <f t="shared" si="60"/>
        <v>85.199999999999349</v>
      </c>
      <c r="O605" s="164">
        <f t="shared" si="59"/>
        <v>1.7370892018780246</v>
      </c>
    </row>
    <row r="606" spans="10:15" x14ac:dyDescent="0.25">
      <c r="J606" s="164">
        <f t="shared" si="55"/>
        <v>2.9371984784569625</v>
      </c>
      <c r="K606" s="164">
        <f t="shared" si="56"/>
        <v>4.9996229586310239</v>
      </c>
      <c r="L606" s="164">
        <f t="shared" si="57"/>
        <v>5.8627737726826865</v>
      </c>
      <c r="M606" s="164">
        <f t="shared" si="58"/>
        <v>7.900075318803184</v>
      </c>
      <c r="N606" s="1">
        <f t="shared" si="60"/>
        <v>85.299999999999343</v>
      </c>
      <c r="O606" s="164">
        <f t="shared" si="59"/>
        <v>1.7233294255569476</v>
      </c>
    </row>
    <row r="607" spans="10:15" x14ac:dyDescent="0.25">
      <c r="J607" s="164">
        <f t="shared" si="55"/>
        <v>2.9465856614277004</v>
      </c>
      <c r="K607" s="164">
        <f t="shared" si="56"/>
        <v>5.010755137945079</v>
      </c>
      <c r="L607" s="164">
        <f t="shared" si="57"/>
        <v>5.8743968386887495</v>
      </c>
      <c r="M607" s="164">
        <f t="shared" si="58"/>
        <v>7.9125564177631489</v>
      </c>
      <c r="N607" s="1">
        <f t="shared" si="60"/>
        <v>85.399999999999338</v>
      </c>
      <c r="O607" s="164">
        <f t="shared" si="59"/>
        <v>1.7096018735363909</v>
      </c>
    </row>
    <row r="608" spans="10:15" x14ac:dyDescent="0.25">
      <c r="J608" s="164">
        <f t="shared" si="55"/>
        <v>2.9559885318220873</v>
      </c>
      <c r="K608" s="164">
        <f t="shared" si="56"/>
        <v>5.0218933836247226</v>
      </c>
      <c r="L608" s="164">
        <f t="shared" si="57"/>
        <v>5.8860227961737817</v>
      </c>
      <c r="M608" s="164">
        <f t="shared" si="58"/>
        <v>7.9250343865339419</v>
      </c>
      <c r="N608" s="1">
        <f t="shared" si="60"/>
        <v>85.499999999999332</v>
      </c>
      <c r="O608" s="164">
        <f t="shared" si="59"/>
        <v>1.6959064327486288</v>
      </c>
    </row>
    <row r="609" spans="10:15" x14ac:dyDescent="0.25">
      <c r="J609" s="164">
        <f t="shared" si="55"/>
        <v>2.9654071135614246</v>
      </c>
      <c r="K609" s="164">
        <f t="shared" si="56"/>
        <v>5.0330376925689935</v>
      </c>
      <c r="L609" s="164">
        <f t="shared" si="57"/>
        <v>5.8976516397123229</v>
      </c>
      <c r="M609" s="164">
        <f t="shared" si="58"/>
        <v>7.9375092220429915</v>
      </c>
      <c r="N609" s="1">
        <f t="shared" si="60"/>
        <v>85.599999999999326</v>
      </c>
      <c r="O609" s="164">
        <f t="shared" si="59"/>
        <v>1.6822429906542968</v>
      </c>
    </row>
    <row r="610" spans="10:15" x14ac:dyDescent="0.25">
      <c r="J610" s="164">
        <f t="shared" si="55"/>
        <v>2.9748414306760043</v>
      </c>
      <c r="K610" s="164">
        <f t="shared" si="56"/>
        <v>5.0441880617051016</v>
      </c>
      <c r="L610" s="164">
        <f t="shared" si="57"/>
        <v>5.9092833639052218</v>
      </c>
      <c r="M610" s="164">
        <f t="shared" si="58"/>
        <v>7.9499809212421493</v>
      </c>
      <c r="N610" s="1">
        <f t="shared" si="60"/>
        <v>85.699999999999321</v>
      </c>
      <c r="O610" s="164">
        <f t="shared" si="59"/>
        <v>1.6686114352392991</v>
      </c>
    </row>
    <row r="611" spans="10:15" x14ac:dyDescent="0.25">
      <c r="J611" s="164">
        <f t="shared" si="55"/>
        <v>2.9842915073052505</v>
      </c>
      <c r="K611" s="164">
        <f t="shared" si="56"/>
        <v>5.0553444879882834</v>
      </c>
      <c r="L611" s="164">
        <f t="shared" si="57"/>
        <v>5.9209179633794848</v>
      </c>
      <c r="M611" s="164">
        <f t="shared" si="58"/>
        <v>7.9624494811075488</v>
      </c>
      <c r="N611" s="1">
        <f t="shared" si="60"/>
        <v>85.799999999999315</v>
      </c>
      <c r="O611" s="164">
        <f t="shared" si="59"/>
        <v>1.655011655011748</v>
      </c>
    </row>
    <row r="612" spans="10:15" x14ac:dyDescent="0.25">
      <c r="J612" s="164">
        <f t="shared" si="55"/>
        <v>2.9937573676978491</v>
      </c>
      <c r="K612" s="164">
        <f t="shared" si="56"/>
        <v>5.0665069684016402</v>
      </c>
      <c r="L612" s="164">
        <f t="shared" si="57"/>
        <v>5.9325554327881136</v>
      </c>
      <c r="M612" s="164">
        <f t="shared" si="58"/>
        <v>7.974914898639442</v>
      </c>
      <c r="N612" s="1">
        <f t="shared" si="60"/>
        <v>85.899999999999309</v>
      </c>
      <c r="O612" s="164">
        <f t="shared" si="59"/>
        <v>1.6414435389989297</v>
      </c>
    </row>
    <row r="613" spans="10:15" x14ac:dyDescent="0.25">
      <c r="J613" s="164">
        <f t="shared" si="55"/>
        <v>3.0032390362118933</v>
      </c>
      <c r="K613" s="164">
        <f t="shared" si="56"/>
        <v>5.0776754999559932</v>
      </c>
      <c r="L613" s="164">
        <f t="shared" si="57"/>
        <v>5.944195766809961</v>
      </c>
      <c r="M613" s="164">
        <f t="shared" si="58"/>
        <v>7.9873771708620644</v>
      </c>
      <c r="N613" s="1">
        <f t="shared" si="60"/>
        <v>85.999999999999304</v>
      </c>
      <c r="O613" s="164">
        <f t="shared" si="59"/>
        <v>1.6279069767442795</v>
      </c>
    </row>
    <row r="614" spans="10:15" x14ac:dyDescent="0.25">
      <c r="J614" s="164">
        <f t="shared" si="55"/>
        <v>3.0127365373150274</v>
      </c>
      <c r="K614" s="164">
        <f t="shared" si="56"/>
        <v>5.0888500796897373</v>
      </c>
      <c r="L614" s="164">
        <f t="shared" si="57"/>
        <v>5.9558389601495749</v>
      </c>
      <c r="M614" s="164">
        <f t="shared" si="58"/>
        <v>7.9998362948234725</v>
      </c>
      <c r="N614" s="1">
        <f t="shared" si="60"/>
        <v>86.099999999999298</v>
      </c>
      <c r="O614" s="164">
        <f t="shared" si="59"/>
        <v>1.614401858304392</v>
      </c>
    </row>
    <row r="615" spans="10:15" x14ac:dyDescent="0.25">
      <c r="J615" s="164">
        <f t="shared" si="55"/>
        <v>3.0222498955845962</v>
      </c>
      <c r="K615" s="164">
        <f t="shared" si="56"/>
        <v>5.1000307046686979</v>
      </c>
      <c r="L615" s="164">
        <f t="shared" si="57"/>
        <v>5.9674850075370651</v>
      </c>
      <c r="M615" s="164">
        <f t="shared" si="58"/>
        <v>8.012292267595404</v>
      </c>
      <c r="N615" s="1">
        <f t="shared" si="60"/>
        <v>86.199999999999292</v>
      </c>
      <c r="O615" s="164">
        <f t="shared" si="59"/>
        <v>1.6009280742460348</v>
      </c>
    </row>
    <row r="616" spans="10:15" x14ac:dyDescent="0.25">
      <c r="J616" s="164">
        <f t="shared" si="55"/>
        <v>3.0317791357077821</v>
      </c>
      <c r="K616" s="164">
        <f t="shared" si="56"/>
        <v>5.1112173719859681</v>
      </c>
      <c r="L616" s="164">
        <f t="shared" si="57"/>
        <v>5.9791339037279343</v>
      </c>
      <c r="M616" s="164">
        <f t="shared" si="58"/>
        <v>8.0247450862731338</v>
      </c>
      <c r="N616" s="1">
        <f t="shared" si="60"/>
        <v>86.299999999999287</v>
      </c>
      <c r="O616" s="164">
        <f t="shared" si="59"/>
        <v>1.5874855156432019</v>
      </c>
    </row>
    <row r="617" spans="10:15" x14ac:dyDescent="0.25">
      <c r="J617" s="164">
        <f t="shared" si="55"/>
        <v>3.0413242824817694</v>
      </c>
      <c r="K617" s="164">
        <f t="shared" si="56"/>
        <v>5.1224100787617894</v>
      </c>
      <c r="L617" s="164">
        <f t="shared" si="57"/>
        <v>5.9907856435029503</v>
      </c>
      <c r="M617" s="164">
        <f t="shared" si="58"/>
        <v>8.0371947479753256</v>
      </c>
      <c r="N617" s="1">
        <f t="shared" si="60"/>
        <v>86.399999999999281</v>
      </c>
      <c r="O617" s="164">
        <f t="shared" si="59"/>
        <v>1.5740740740741703</v>
      </c>
    </row>
    <row r="618" spans="10:15" x14ac:dyDescent="0.25">
      <c r="J618" s="164">
        <f t="shared" si="55"/>
        <v>3.0508853608138877</v>
      </c>
      <c r="K618" s="164">
        <f t="shared" si="56"/>
        <v>5.1336088221433851</v>
      </c>
      <c r="L618" s="164">
        <f t="shared" si="57"/>
        <v>6.0024402216679844</v>
      </c>
      <c r="M618" s="164">
        <f t="shared" si="58"/>
        <v>8.0496412498438872</v>
      </c>
      <c r="N618" s="1">
        <f t="shared" si="60"/>
        <v>86.499999999999275</v>
      </c>
      <c r="O618" s="164">
        <f t="shared" si="59"/>
        <v>1.5606936416185935</v>
      </c>
    </row>
    <row r="619" spans="10:15" x14ac:dyDescent="0.25">
      <c r="J619" s="164">
        <f t="shared" si="55"/>
        <v>3.0604623957217654</v>
      </c>
      <c r="K619" s="164">
        <f t="shared" si="56"/>
        <v>5.1448135993048254</v>
      </c>
      <c r="L619" s="164">
        <f t="shared" si="57"/>
        <v>6.0140976330538756</v>
      </c>
      <c r="M619" s="164">
        <f t="shared" si="58"/>
        <v>8.0620845890438257</v>
      </c>
      <c r="N619" s="1">
        <f t="shared" si="60"/>
        <v>86.59999999999927</v>
      </c>
      <c r="O619" s="164">
        <f t="shared" si="59"/>
        <v>1.5473441108546009</v>
      </c>
    </row>
    <row r="620" spans="10:15" x14ac:dyDescent="0.25">
      <c r="J620" s="164">
        <f t="shared" si="55"/>
        <v>3.0700554123334971</v>
      </c>
      <c r="K620" s="164">
        <f t="shared" si="56"/>
        <v>5.1560244074468953</v>
      </c>
      <c r="L620" s="164">
        <f t="shared" si="57"/>
        <v>6.025757872516289</v>
      </c>
      <c r="M620" s="164">
        <f t="shared" si="58"/>
        <v>8.0745247627631151</v>
      </c>
      <c r="N620" s="1">
        <f t="shared" si="60"/>
        <v>86.699999999999264</v>
      </c>
      <c r="O620" s="164">
        <f t="shared" si="59"/>
        <v>1.5340253748559221</v>
      </c>
    </row>
    <row r="621" spans="10:15" x14ac:dyDescent="0.25">
      <c r="J621" s="164">
        <f t="shared" si="55"/>
        <v>3.0796644358877909</v>
      </c>
      <c r="K621" s="164">
        <f t="shared" si="56"/>
        <v>5.1672412437969335</v>
      </c>
      <c r="L621" s="164">
        <f t="shared" si="57"/>
        <v>6.0374209349355672</v>
      </c>
      <c r="M621" s="164">
        <f t="shared" si="58"/>
        <v>8.0869617682125341</v>
      </c>
      <c r="N621" s="1">
        <f t="shared" si="60"/>
        <v>86.799999999999258</v>
      </c>
      <c r="O621" s="164">
        <f t="shared" si="59"/>
        <v>1.520737327189039</v>
      </c>
    </row>
    <row r="622" spans="10:15" x14ac:dyDescent="0.25">
      <c r="J622" s="164">
        <f t="shared" si="55"/>
        <v>3.0892894917341414</v>
      </c>
      <c r="K622" s="164">
        <f t="shared" si="56"/>
        <v>5.1784641056087102</v>
      </c>
      <c r="L622" s="164">
        <f t="shared" si="57"/>
        <v>6.0490868152165884</v>
      </c>
      <c r="M622" s="164">
        <f t="shared" si="58"/>
        <v>8.0993956026255596</v>
      </c>
      <c r="N622" s="1">
        <f t="shared" si="60"/>
        <v>86.899999999999253</v>
      </c>
      <c r="O622" s="164">
        <f t="shared" si="59"/>
        <v>1.5074798619103404</v>
      </c>
    </row>
    <row r="623" spans="10:15" x14ac:dyDescent="0.25">
      <c r="J623" s="164">
        <f t="shared" si="55"/>
        <v>3.0989306053329835</v>
      </c>
      <c r="K623" s="164">
        <f t="shared" si="56"/>
        <v>5.1896929901622819</v>
      </c>
      <c r="L623" s="164">
        <f t="shared" si="57"/>
        <v>6.0607555082886337</v>
      </c>
      <c r="M623" s="164">
        <f t="shared" si="58"/>
        <v>8.111826263258191</v>
      </c>
      <c r="N623" s="1">
        <f t="shared" si="60"/>
        <v>86.999999999999247</v>
      </c>
      <c r="O623" s="164">
        <f t="shared" si="59"/>
        <v>1.4942528735633172</v>
      </c>
    </row>
    <row r="624" spans="10:15" x14ac:dyDescent="0.25">
      <c r="J624" s="164">
        <f t="shared" si="55"/>
        <v>3.1085878022558617</v>
      </c>
      <c r="K624" s="164">
        <f t="shared" si="56"/>
        <v>5.200927894763848</v>
      </c>
      <c r="L624" s="164">
        <f t="shared" si="57"/>
        <v>6.0724270091052297</v>
      </c>
      <c r="M624" s="164">
        <f t="shared" si="58"/>
        <v>8.1242537473888401</v>
      </c>
      <c r="N624" s="1">
        <f t="shared" si="60"/>
        <v>87.099999999999241</v>
      </c>
      <c r="O624" s="164">
        <f t="shared" si="59"/>
        <v>1.4810562571757604</v>
      </c>
    </row>
    <row r="625" spans="10:15" x14ac:dyDescent="0.25">
      <c r="J625" s="164">
        <f t="shared" si="55"/>
        <v>3.1182611081856066</v>
      </c>
      <c r="K625" s="164">
        <f t="shared" si="56"/>
        <v>5.2121688167456242</v>
      </c>
      <c r="L625" s="164">
        <f t="shared" si="57"/>
        <v>6.0841013126440364</v>
      </c>
      <c r="M625" s="164">
        <f t="shared" si="58"/>
        <v>8.1366780523181728</v>
      </c>
      <c r="N625" s="1">
        <f t="shared" si="60"/>
        <v>87.199999999999235</v>
      </c>
      <c r="O625" s="164">
        <f t="shared" si="59"/>
        <v>1.4678899082569821</v>
      </c>
    </row>
    <row r="626" spans="10:15" x14ac:dyDescent="0.25">
      <c r="J626" s="164">
        <f t="shared" si="55"/>
        <v>3.1279505489164956</v>
      </c>
      <c r="K626" s="164">
        <f t="shared" si="56"/>
        <v>5.2234157534657015</v>
      </c>
      <c r="L626" s="164">
        <f t="shared" si="57"/>
        <v>6.0957784139066886</v>
      </c>
      <c r="M626" s="164">
        <f t="shared" si="58"/>
        <v>8.1490991753689936</v>
      </c>
      <c r="N626" s="1">
        <f t="shared" si="60"/>
        <v>87.29999999999923</v>
      </c>
      <c r="O626" s="164">
        <f t="shared" si="59"/>
        <v>1.4547537227950613</v>
      </c>
    </row>
    <row r="627" spans="10:15" x14ac:dyDescent="0.25">
      <c r="J627" s="164">
        <f t="shared" si="55"/>
        <v>3.1376561503544287</v>
      </c>
      <c r="K627" s="164">
        <f t="shared" si="56"/>
        <v>5.2346687023079062</v>
      </c>
      <c r="L627" s="164">
        <f t="shared" si="57"/>
        <v>6.1074583079186597</v>
      </c>
      <c r="M627" s="164">
        <f t="shared" si="58"/>
        <v>8.1615171138860916</v>
      </c>
      <c r="N627" s="1">
        <f t="shared" si="60"/>
        <v>87.399999999999224</v>
      </c>
      <c r="O627" s="164">
        <f t="shared" si="59"/>
        <v>1.4416475972541054</v>
      </c>
    </row>
    <row r="628" spans="10:15" x14ac:dyDescent="0.25">
      <c r="J628" s="164">
        <f t="shared" si="55"/>
        <v>3.1473779385171032</v>
      </c>
      <c r="K628" s="164">
        <f t="shared" si="56"/>
        <v>5.2459276606816712</v>
      </c>
      <c r="L628" s="164">
        <f t="shared" si="57"/>
        <v>6.119140989729134</v>
      </c>
      <c r="M628" s="164">
        <f t="shared" si="58"/>
        <v>8.1739318652361153</v>
      </c>
      <c r="N628" s="1">
        <f t="shared" si="60"/>
        <v>87.499999999999218</v>
      </c>
      <c r="O628" s="164">
        <f t="shared" si="59"/>
        <v>1.4285714285715301</v>
      </c>
    </row>
    <row r="629" spans="10:15" x14ac:dyDescent="0.25">
      <c r="J629" s="164">
        <f t="shared" si="55"/>
        <v>3.157115939534195</v>
      </c>
      <c r="K629" s="164">
        <f t="shared" si="56"/>
        <v>5.2571926260219035</v>
      </c>
      <c r="L629" s="164">
        <f t="shared" si="57"/>
        <v>6.1308264544108697</v>
      </c>
      <c r="M629" s="164">
        <f t="shared" si="58"/>
        <v>8.18634342680744</v>
      </c>
      <c r="N629" s="1">
        <f t="shared" si="60"/>
        <v>87.599999999999213</v>
      </c>
      <c r="O629" s="164">
        <f t="shared" si="59"/>
        <v>1.4155251141553542</v>
      </c>
    </row>
    <row r="630" spans="10:15" x14ac:dyDescent="0.25">
      <c r="J630" s="164">
        <f t="shared" si="55"/>
        <v>3.1668701796475371</v>
      </c>
      <c r="K630" s="164">
        <f t="shared" si="56"/>
        <v>5.2684635957888526</v>
      </c>
      <c r="L630" s="164">
        <f t="shared" si="57"/>
        <v>6.1425146970600641</v>
      </c>
      <c r="M630" s="164">
        <f t="shared" si="58"/>
        <v>8.1987517960100345</v>
      </c>
      <c r="N630" s="1">
        <f t="shared" si="60"/>
        <v>87.699999999999207</v>
      </c>
      <c r="O630" s="164">
        <f t="shared" si="59"/>
        <v>1.4025085518815175</v>
      </c>
    </row>
    <row r="631" spans="10:15" x14ac:dyDescent="0.25">
      <c r="J631" s="164">
        <f t="shared" si="55"/>
        <v>3.1766406852112974</v>
      </c>
      <c r="K631" s="164">
        <f t="shared" si="56"/>
        <v>5.2797405674679725</v>
      </c>
      <c r="L631" s="164">
        <f t="shared" si="57"/>
        <v>6.1542057127962204</v>
      </c>
      <c r="M631" s="164">
        <f t="shared" si="58"/>
        <v>8.2111569702753222</v>
      </c>
      <c r="N631" s="1">
        <f t="shared" si="60"/>
        <v>87.799999999999201</v>
      </c>
      <c r="O631" s="164">
        <f t="shared" si="59"/>
        <v>1.3895216400912194</v>
      </c>
    </row>
    <row r="632" spans="10:15" x14ac:dyDescent="0.25">
      <c r="J632" s="164">
        <f t="shared" si="55"/>
        <v>3.1864274826921659</v>
      </c>
      <c r="K632" s="164">
        <f t="shared" si="56"/>
        <v>5.2910235385697941</v>
      </c>
      <c r="L632" s="164">
        <f t="shared" si="57"/>
        <v>6.165899496762008</v>
      </c>
      <c r="M632" s="164">
        <f t="shared" si="58"/>
        <v>8.2235589470560555</v>
      </c>
      <c r="N632" s="1">
        <f t="shared" si="60"/>
        <v>87.899999999999196</v>
      </c>
      <c r="O632" s="164">
        <f t="shared" si="59"/>
        <v>1.3765642775882725</v>
      </c>
    </row>
    <row r="633" spans="10:15" x14ac:dyDescent="0.25">
      <c r="J633" s="164">
        <f t="shared" si="55"/>
        <v>3.1962305986695436</v>
      </c>
      <c r="K633" s="164">
        <f t="shared" si="56"/>
        <v>5.3023125066298009</v>
      </c>
      <c r="L633" s="164">
        <f t="shared" si="57"/>
        <v>6.1775960441231454</v>
      </c>
      <c r="M633" s="164">
        <f t="shared" si="58"/>
        <v>8.2359577238261998</v>
      </c>
      <c r="N633" s="1">
        <f t="shared" si="60"/>
        <v>87.99999999999919</v>
      </c>
      <c r="O633" s="164">
        <f t="shared" si="59"/>
        <v>1.3636363636364681</v>
      </c>
    </row>
    <row r="634" spans="10:15" x14ac:dyDescent="0.25">
      <c r="J634" s="164">
        <f t="shared" si="55"/>
        <v>3.2060500598357273</v>
      </c>
      <c r="K634" s="164">
        <f t="shared" si="56"/>
        <v>5.3136074692082982</v>
      </c>
      <c r="L634" s="164">
        <f t="shared" si="57"/>
        <v>6.1892953500682601</v>
      </c>
      <c r="M634" s="164">
        <f t="shared" si="58"/>
        <v>8.2483532980807741</v>
      </c>
      <c r="N634" s="1">
        <f t="shared" si="60"/>
        <v>88.099999999999184</v>
      </c>
      <c r="O634" s="164">
        <f t="shared" si="59"/>
        <v>1.3507377979569721</v>
      </c>
    </row>
    <row r="635" spans="10:15" x14ac:dyDescent="0.25">
      <c r="J635" s="164">
        <f t="shared" si="55"/>
        <v>3.2158858929961025</v>
      </c>
      <c r="K635" s="164">
        <f t="shared" si="56"/>
        <v>5.3249084238902755</v>
      </c>
      <c r="L635" s="164">
        <f t="shared" si="57"/>
        <v>6.200997409808755</v>
      </c>
      <c r="M635" s="164">
        <f t="shared" si="58"/>
        <v>8.2607456673357564</v>
      </c>
      <c r="N635" s="1">
        <f t="shared" si="60"/>
        <v>88.199999999999179</v>
      </c>
      <c r="O635" s="164">
        <f t="shared" si="59"/>
        <v>1.3378684807257297</v>
      </c>
    </row>
    <row r="636" spans="10:15" x14ac:dyDescent="0.25">
      <c r="J636" s="164">
        <f t="shared" si="55"/>
        <v>3.2257381250693378</v>
      </c>
      <c r="K636" s="164">
        <f t="shared" si="56"/>
        <v>5.3362153682852957</v>
      </c>
      <c r="L636" s="164">
        <f t="shared" si="57"/>
        <v>6.2127022185786949</v>
      </c>
      <c r="M636" s="164">
        <f t="shared" si="58"/>
        <v>8.2731348291279243</v>
      </c>
      <c r="N636" s="1">
        <f t="shared" si="60"/>
        <v>88.299999999999173</v>
      </c>
      <c r="O636" s="164">
        <f t="shared" si="59"/>
        <v>1.3250283125708879</v>
      </c>
    </row>
    <row r="637" spans="10:15" x14ac:dyDescent="0.25">
      <c r="J637" s="164">
        <f t="shared" si="55"/>
        <v>3.2356067830875763</v>
      </c>
      <c r="K637" s="164">
        <f t="shared" si="56"/>
        <v>5.3475283000273555</v>
      </c>
      <c r="L637" s="164">
        <f t="shared" si="57"/>
        <v>6.2244097716346651</v>
      </c>
      <c r="M637" s="164">
        <f t="shared" si="58"/>
        <v>8.2855207810147586</v>
      </c>
      <c r="N637" s="1">
        <f t="shared" si="60"/>
        <v>88.399999999999167</v>
      </c>
      <c r="O637" s="164">
        <f t="shared" si="59"/>
        <v>1.312217194570243</v>
      </c>
    </row>
    <row r="638" spans="10:15" x14ac:dyDescent="0.25">
      <c r="J638" s="164">
        <f t="shared" si="55"/>
        <v>3.2454918941966393</v>
      </c>
      <c r="K638" s="164">
        <f t="shared" si="56"/>
        <v>5.3588472167747687</v>
      </c>
      <c r="L638" s="164">
        <f t="shared" si="57"/>
        <v>6.2361200642556467</v>
      </c>
      <c r="M638" s="164">
        <f t="shared" si="58"/>
        <v>8.2979035205742999</v>
      </c>
      <c r="N638" s="1">
        <f t="shared" si="60"/>
        <v>88.499999999999162</v>
      </c>
      <c r="O638" s="164">
        <f t="shared" si="59"/>
        <v>1.2994350282486948</v>
      </c>
    </row>
    <row r="639" spans="10:15" x14ac:dyDescent="0.25">
      <c r="J639" s="164">
        <f t="shared" si="55"/>
        <v>3.2553934856562234</v>
      </c>
      <c r="K639" s="164">
        <f t="shared" si="56"/>
        <v>5.37017211621004</v>
      </c>
      <c r="L639" s="164">
        <f t="shared" si="57"/>
        <v>6.2478330917428959</v>
      </c>
      <c r="M639" s="164">
        <f t="shared" si="58"/>
        <v>8.3102830454050256</v>
      </c>
      <c r="N639" s="1">
        <f t="shared" si="60"/>
        <v>88.599999999999156</v>
      </c>
      <c r="O639" s="164">
        <f t="shared" si="59"/>
        <v>1.2866817155757282</v>
      </c>
    </row>
    <row r="640" spans="10:15" x14ac:dyDescent="0.25">
      <c r="J640" s="164">
        <f t="shared" si="55"/>
        <v>3.2653115848400982</v>
      </c>
      <c r="K640" s="164">
        <f t="shared" si="56"/>
        <v>5.3815029960397336</v>
      </c>
      <c r="L640" s="164">
        <f t="shared" si="57"/>
        <v>6.2595488494198124</v>
      </c>
      <c r="M640" s="164">
        <f t="shared" si="58"/>
        <v>8.3226593531257276</v>
      </c>
      <c r="N640" s="1">
        <f t="shared" si="60"/>
        <v>88.69999999999915</v>
      </c>
      <c r="O640" s="164">
        <f t="shared" si="59"/>
        <v>1.2739571589629044</v>
      </c>
    </row>
    <row r="641" spans="10:15" x14ac:dyDescent="0.25">
      <c r="J641" s="164">
        <f t="shared" si="55"/>
        <v>3.275246219236323</v>
      </c>
      <c r="K641" s="164">
        <f t="shared" si="56"/>
        <v>5.392839853994368</v>
      </c>
      <c r="L641" s="164">
        <f t="shared" si="57"/>
        <v>6.2712673326318207</v>
      </c>
      <c r="M641" s="164">
        <f t="shared" si="58"/>
        <v>8.3350324413753984</v>
      </c>
      <c r="N641" s="1">
        <f t="shared" si="60"/>
        <v>88.799999999999145</v>
      </c>
      <c r="O641" s="164">
        <f t="shared" si="59"/>
        <v>1.2612612612613692</v>
      </c>
    </row>
    <row r="642" spans="10:15" x14ac:dyDescent="0.25">
      <c r="J642" s="164">
        <f t="shared" si="55"/>
        <v>3.2851974164474367</v>
      </c>
      <c r="K642" s="164">
        <f t="shared" si="56"/>
        <v>5.404182687828273</v>
      </c>
      <c r="L642" s="164">
        <f t="shared" si="57"/>
        <v>6.2829885367462381</v>
      </c>
      <c r="M642" s="164">
        <f t="shared" si="58"/>
        <v>8.3474023078130966</v>
      </c>
      <c r="N642" s="1">
        <f t="shared" si="60"/>
        <v>88.899999999999139</v>
      </c>
      <c r="O642" s="164">
        <f t="shared" si="59"/>
        <v>1.2485939257593888</v>
      </c>
    </row>
    <row r="643" spans="10:15" x14ac:dyDescent="0.25">
      <c r="J643" s="164">
        <f t="shared" ref="J643:J706" si="61">IF(D$5&gt;0.2*($O643),(D$5-0.2*($O643))^2/(D$5+0.8*($O643)),0)</f>
        <v>3.2951652041906838</v>
      </c>
      <c r="K643" s="164">
        <f t="shared" ref="K643:K706" si="62">IF(E$5&gt;0.2*($O643),(E$5-0.2*($O643))^2/(E$5+0.8*($O643)),0)</f>
        <v>5.4155314953194864</v>
      </c>
      <c r="L643" s="164">
        <f t="shared" ref="L643:L706" si="63">IF(F$5&gt;0.2*($O643),(F$5-0.2*($O643))^2/(F$5+0.8*($O643)),0)</f>
        <v>6.2947124571521629</v>
      </c>
      <c r="M643" s="164">
        <f t="shared" ref="M643:M706" si="64">IF(G$5&gt;0.2*($O643),(G$5-0.2*($O643))^2/(G$5+0.8*($O643)),0)</f>
        <v>8.3597689501178269</v>
      </c>
      <c r="N643" s="1">
        <f t="shared" si="60"/>
        <v>88.999999999999133</v>
      </c>
      <c r="O643" s="164">
        <f t="shared" ref="O643:O706" si="65">IF(N643&gt;0,1000/N643-10,1000)</f>
        <v>1.2359550561798844</v>
      </c>
    </row>
    <row r="644" spans="10:15" x14ac:dyDescent="0.25">
      <c r="J644" s="164">
        <f t="shared" si="61"/>
        <v>3.3051496102982139</v>
      </c>
      <c r="K644" s="164">
        <f t="shared" si="62"/>
        <v>5.4268862742696227</v>
      </c>
      <c r="L644" s="164">
        <f t="shared" si="63"/>
        <v>6.306439089260345</v>
      </c>
      <c r="M644" s="164">
        <f t="shared" si="64"/>
        <v>8.3721323659884312</v>
      </c>
      <c r="N644" s="1">
        <f t="shared" ref="N644:N707" si="66">N643+0.1</f>
        <v>89.099999999999127</v>
      </c>
      <c r="O644" s="164">
        <f t="shared" si="65"/>
        <v>1.2233445566780006</v>
      </c>
    </row>
    <row r="645" spans="10:15" x14ac:dyDescent="0.25">
      <c r="J645" s="164">
        <f t="shared" si="61"/>
        <v>3.3151506627173024</v>
      </c>
      <c r="K645" s="164">
        <f t="shared" si="62"/>
        <v>5.4382470225037647</v>
      </c>
      <c r="L645" s="164">
        <f t="shared" si="63"/>
        <v>6.3181684285030668</v>
      </c>
      <c r="M645" s="164">
        <f t="shared" si="64"/>
        <v>8.384492553143458</v>
      </c>
      <c r="N645" s="1">
        <f t="shared" si="66"/>
        <v>89.199999999999122</v>
      </c>
      <c r="O645" s="164">
        <f t="shared" si="65"/>
        <v>1.2107623318386747</v>
      </c>
    </row>
    <row r="646" spans="10:15" x14ac:dyDescent="0.25">
      <c r="J646" s="164">
        <f t="shared" si="61"/>
        <v>3.325168389510559</v>
      </c>
      <c r="K646" s="164">
        <f t="shared" si="62"/>
        <v>5.4496137378703287</v>
      </c>
      <c r="L646" s="164">
        <f t="shared" si="63"/>
        <v>6.3299004703340209</v>
      </c>
      <c r="M646" s="164">
        <f t="shared" si="64"/>
        <v>8.3968495093210418</v>
      </c>
      <c r="N646" s="1">
        <f t="shared" si="66"/>
        <v>89.299999999999116</v>
      </c>
      <c r="O646" s="164">
        <f t="shared" si="65"/>
        <v>1.1982082866742427</v>
      </c>
    </row>
    <row r="647" spans="10:15" x14ac:dyDescent="0.25">
      <c r="J647" s="164">
        <f t="shared" si="61"/>
        <v>3.3352028188561551</v>
      </c>
      <c r="K647" s="164">
        <f t="shared" si="62"/>
        <v>5.4609864182409655</v>
      </c>
      <c r="L647" s="164">
        <f t="shared" si="63"/>
        <v>6.3416352102281968</v>
      </c>
      <c r="M647" s="164">
        <f t="shared" si="64"/>
        <v>8.4092032322787968</v>
      </c>
      <c r="N647" s="1">
        <f t="shared" si="66"/>
        <v>89.39999999999911</v>
      </c>
      <c r="O647" s="164">
        <f t="shared" si="65"/>
        <v>1.185682326622036</v>
      </c>
    </row>
    <row r="648" spans="10:15" x14ac:dyDescent="0.25">
      <c r="J648" s="164">
        <f t="shared" si="61"/>
        <v>3.3452539790480369</v>
      </c>
      <c r="K648" s="164">
        <f t="shared" si="62"/>
        <v>5.4723650615104313</v>
      </c>
      <c r="L648" s="164">
        <f t="shared" si="63"/>
        <v>6.3533726436817517</v>
      </c>
      <c r="M648" s="164">
        <f t="shared" si="64"/>
        <v>8.4215537197936996</v>
      </c>
      <c r="N648" s="1">
        <f t="shared" si="66"/>
        <v>89.499999999999105</v>
      </c>
      <c r="O648" s="164">
        <f t="shared" si="65"/>
        <v>1.1731843575420111</v>
      </c>
    </row>
    <row r="649" spans="10:15" x14ac:dyDescent="0.25">
      <c r="J649" s="164">
        <f t="shared" si="61"/>
        <v>3.355321898496149</v>
      </c>
      <c r="K649" s="164">
        <f t="shared" si="62"/>
        <v>5.4837496655964726</v>
      </c>
      <c r="L649" s="164">
        <f t="shared" si="63"/>
        <v>6.3651127662119054</v>
      </c>
      <c r="M649" s="164">
        <f t="shared" si="64"/>
        <v>8.4339009696619467</v>
      </c>
      <c r="N649" s="1">
        <f t="shared" si="66"/>
        <v>89.599999999999099</v>
      </c>
      <c r="O649" s="164">
        <f t="shared" si="65"/>
        <v>1.1607142857143984</v>
      </c>
    </row>
    <row r="650" spans="10:15" x14ac:dyDescent="0.25">
      <c r="J650" s="164">
        <f t="shared" si="61"/>
        <v>3.3654066057266641</v>
      </c>
      <c r="K650" s="164">
        <f t="shared" si="62"/>
        <v>5.4951402284397179</v>
      </c>
      <c r="L650" s="164">
        <f t="shared" si="63"/>
        <v>6.3768555733568135</v>
      </c>
      <c r="M650" s="164">
        <f t="shared" si="64"/>
        <v>8.4462449796988768</v>
      </c>
      <c r="N650" s="1">
        <f t="shared" si="66"/>
        <v>89.699999999999093</v>
      </c>
      <c r="O650" s="164">
        <f t="shared" si="65"/>
        <v>1.148272017837348</v>
      </c>
    </row>
    <row r="651" spans="10:15" x14ac:dyDescent="0.25">
      <c r="J651" s="164">
        <f t="shared" si="61"/>
        <v>3.3755081293822013</v>
      </c>
      <c r="K651" s="164">
        <f t="shared" si="62"/>
        <v>5.5065367480035556</v>
      </c>
      <c r="L651" s="164">
        <f t="shared" si="63"/>
        <v>6.38860106067545</v>
      </c>
      <c r="M651" s="164">
        <f t="shared" si="64"/>
        <v>8.4585857477388284</v>
      </c>
      <c r="N651" s="1">
        <f t="shared" si="66"/>
        <v>89.799999999999088</v>
      </c>
      <c r="O651" s="164">
        <f t="shared" si="65"/>
        <v>1.1358574610246119</v>
      </c>
    </row>
    <row r="652" spans="10:15" x14ac:dyDescent="0.25">
      <c r="J652" s="164">
        <f t="shared" si="61"/>
        <v>3.3856264982220656</v>
      </c>
      <c r="K652" s="164">
        <f t="shared" si="62"/>
        <v>5.5179392222740224</v>
      </c>
      <c r="L652" s="164">
        <f t="shared" si="63"/>
        <v>6.4003492237475035</v>
      </c>
      <c r="M652" s="164">
        <f t="shared" si="64"/>
        <v>8.4709232716350407</v>
      </c>
      <c r="N652" s="1">
        <f t="shared" si="66"/>
        <v>89.899999999999082</v>
      </c>
      <c r="O652" s="164">
        <f t="shared" si="65"/>
        <v>1.1234705228032276</v>
      </c>
    </row>
    <row r="653" spans="10:15" x14ac:dyDescent="0.25">
      <c r="J653" s="164">
        <f t="shared" si="61"/>
        <v>3.395761741122473</v>
      </c>
      <c r="K653" s="164">
        <f t="shared" si="62"/>
        <v>5.529347649259698</v>
      </c>
      <c r="L653" s="164">
        <f t="shared" si="63"/>
        <v>6.412100058173249</v>
      </c>
      <c r="M653" s="164">
        <f t="shared" si="64"/>
        <v>8.4832575492595339</v>
      </c>
      <c r="N653" s="1">
        <f t="shared" si="66"/>
        <v>89.999999999999076</v>
      </c>
      <c r="O653" s="164">
        <f t="shared" si="65"/>
        <v>1.1111111111112244</v>
      </c>
    </row>
    <row r="654" spans="10:15" x14ac:dyDescent="0.25">
      <c r="J654" s="164">
        <f t="shared" si="61"/>
        <v>3.4059138870767844</v>
      </c>
      <c r="K654" s="164">
        <f t="shared" si="62"/>
        <v>5.5407620269915752</v>
      </c>
      <c r="L654" s="164">
        <f t="shared" si="63"/>
        <v>6.4238535595734394</v>
      </c>
      <c r="M654" s="164">
        <f t="shared" si="64"/>
        <v>8.4955885785029963</v>
      </c>
      <c r="N654" s="1">
        <f t="shared" si="66"/>
        <v>90.099999999999071</v>
      </c>
      <c r="O654" s="164">
        <f t="shared" si="65"/>
        <v>1.0987791342953415</v>
      </c>
    </row>
    <row r="655" spans="10:15" x14ac:dyDescent="0.25">
      <c r="J655" s="164">
        <f t="shared" si="61"/>
        <v>3.4160829651957463</v>
      </c>
      <c r="K655" s="164">
        <f t="shared" si="62"/>
        <v>5.5521823535229711</v>
      </c>
      <c r="L655" s="164">
        <f t="shared" si="63"/>
        <v>6.4356097235891996</v>
      </c>
      <c r="M655" s="164">
        <f t="shared" si="64"/>
        <v>8.5079163572746719</v>
      </c>
      <c r="N655" s="1">
        <f t="shared" si="66"/>
        <v>90.199999999999065</v>
      </c>
      <c r="O655" s="164">
        <f t="shared" si="65"/>
        <v>1.0864745011087624</v>
      </c>
    </row>
    <row r="656" spans="10:15" x14ac:dyDescent="0.25">
      <c r="J656" s="164">
        <f t="shared" si="61"/>
        <v>3.4262690047077258</v>
      </c>
      <c r="K656" s="164">
        <f t="shared" si="62"/>
        <v>5.5636086269293994</v>
      </c>
      <c r="L656" s="164">
        <f t="shared" si="63"/>
        <v>6.4473685458818997</v>
      </c>
      <c r="M656" s="164">
        <f t="shared" si="64"/>
        <v>8.5202408835022609</v>
      </c>
      <c r="N656" s="1">
        <f t="shared" si="66"/>
        <v>90.299999999999059</v>
      </c>
      <c r="O656" s="164">
        <f t="shared" si="65"/>
        <v>1.0741971207088632</v>
      </c>
    </row>
    <row r="657" spans="10:15" x14ac:dyDescent="0.25">
      <c r="J657" s="164">
        <f t="shared" si="61"/>
        <v>3.4364720349589497</v>
      </c>
      <c r="K657" s="164">
        <f t="shared" si="62"/>
        <v>5.5750408453084637</v>
      </c>
      <c r="L657" s="164">
        <f t="shared" si="63"/>
        <v>6.459130022133051</v>
      </c>
      <c r="M657" s="164">
        <f t="shared" si="64"/>
        <v>8.532562155131787</v>
      </c>
      <c r="N657" s="1">
        <f t="shared" si="66"/>
        <v>90.399999999999054</v>
      </c>
      <c r="O657" s="164">
        <f t="shared" si="65"/>
        <v>1.0619469026549826</v>
      </c>
    </row>
    <row r="658" spans="10:15" x14ac:dyDescent="0.25">
      <c r="J658" s="164">
        <f t="shared" si="61"/>
        <v>3.4466920854137535</v>
      </c>
      <c r="K658" s="164">
        <f t="shared" si="62"/>
        <v>5.5864790067797605</v>
      </c>
      <c r="L658" s="164">
        <f t="shared" si="63"/>
        <v>6.4708941480441977</v>
      </c>
      <c r="M658" s="164">
        <f t="shared" si="64"/>
        <v>8.5448801701275165</v>
      </c>
      <c r="N658" s="1">
        <f t="shared" si="66"/>
        <v>90.499999999999048</v>
      </c>
      <c r="O658" s="164">
        <f t="shared" si="65"/>
        <v>1.049723756906193</v>
      </c>
    </row>
    <row r="659" spans="10:15" x14ac:dyDescent="0.25">
      <c r="J659" s="164">
        <f t="shared" si="61"/>
        <v>3.4569291856548183</v>
      </c>
      <c r="K659" s="164">
        <f t="shared" si="62"/>
        <v>5.5979231094847464</v>
      </c>
      <c r="L659" s="164">
        <f t="shared" si="63"/>
        <v>6.4826609193367979</v>
      </c>
      <c r="M659" s="164">
        <f t="shared" si="64"/>
        <v>8.5571949264718192</v>
      </c>
      <c r="N659" s="1">
        <f t="shared" si="66"/>
        <v>90.599999999999042</v>
      </c>
      <c r="O659" s="164">
        <f t="shared" si="65"/>
        <v>1.0375275938191013</v>
      </c>
    </row>
    <row r="660" spans="10:15" x14ac:dyDescent="0.25">
      <c r="J660" s="164">
        <f t="shared" si="61"/>
        <v>3.4671833653834288</v>
      </c>
      <c r="K660" s="164">
        <f t="shared" si="62"/>
        <v>5.6093731515866612</v>
      </c>
      <c r="L660" s="164">
        <f t="shared" si="63"/>
        <v>6.4944303317521266</v>
      </c>
      <c r="M660" s="164">
        <f t="shared" si="64"/>
        <v>8.569506422165091</v>
      </c>
      <c r="N660" s="1">
        <f t="shared" si="66"/>
        <v>90.699999999999037</v>
      </c>
      <c r="O660" s="164">
        <f t="shared" si="65"/>
        <v>1.0253583241456514</v>
      </c>
    </row>
    <row r="661" spans="10:15" x14ac:dyDescent="0.25">
      <c r="J661" s="164">
        <f t="shared" si="61"/>
        <v>3.4774546544197129</v>
      </c>
      <c r="K661" s="164">
        <f t="shared" si="62"/>
        <v>5.6208291312703942</v>
      </c>
      <c r="L661" s="164">
        <f t="shared" si="63"/>
        <v>6.506202381051156</v>
      </c>
      <c r="M661" s="164">
        <f t="shared" si="64"/>
        <v>8.5818146552256174</v>
      </c>
      <c r="N661" s="1">
        <f t="shared" si="66"/>
        <v>90.799999999999031</v>
      </c>
      <c r="O661" s="164">
        <f t="shared" si="65"/>
        <v>1.0132158590309537</v>
      </c>
    </row>
    <row r="662" spans="10:15" x14ac:dyDescent="0.25">
      <c r="J662" s="164">
        <f t="shared" si="61"/>
        <v>3.4877430827028983</v>
      </c>
      <c r="K662" s="164">
        <f t="shared" si="62"/>
        <v>5.6322910467423899</v>
      </c>
      <c r="L662" s="164">
        <f t="shared" si="63"/>
        <v>6.5179770630144462</v>
      </c>
      <c r="M662" s="164">
        <f t="shared" si="64"/>
        <v>8.594119623689485</v>
      </c>
      <c r="N662" s="1">
        <f t="shared" si="66"/>
        <v>90.899999999999025</v>
      </c>
      <c r="O662" s="164">
        <f t="shared" si="65"/>
        <v>1.0011001100111194</v>
      </c>
    </row>
    <row r="663" spans="10:15" x14ac:dyDescent="0.25">
      <c r="J663" s="164">
        <f t="shared" si="61"/>
        <v>3.4980486802915691</v>
      </c>
      <c r="K663" s="164">
        <f t="shared" si="62"/>
        <v>5.6437588962305441</v>
      </c>
      <c r="L663" s="164">
        <f t="shared" si="63"/>
        <v>6.5297543734420511</v>
      </c>
      <c r="M663" s="164">
        <f t="shared" si="64"/>
        <v>8.6064213256104765</v>
      </c>
      <c r="N663" s="1">
        <f t="shared" si="66"/>
        <v>90.999999999999019</v>
      </c>
      <c r="O663" s="164">
        <f t="shared" si="65"/>
        <v>0.98901098901110807</v>
      </c>
    </row>
    <row r="664" spans="10:15" x14ac:dyDescent="0.25">
      <c r="J664" s="164">
        <f t="shared" si="61"/>
        <v>3.5083714773639212</v>
      </c>
      <c r="K664" s="164">
        <f t="shared" si="62"/>
        <v>5.6552326779840998</v>
      </c>
      <c r="L664" s="164">
        <f t="shared" si="63"/>
        <v>6.541534308153401</v>
      </c>
      <c r="M664" s="164">
        <f t="shared" si="64"/>
        <v>8.6187197590599602</v>
      </c>
      <c r="N664" s="1">
        <f t="shared" si="66"/>
        <v>91.099999999999014</v>
      </c>
      <c r="O664" s="164">
        <f t="shared" si="65"/>
        <v>0.976948408342599</v>
      </c>
    </row>
    <row r="665" spans="10:15" x14ac:dyDescent="0.25">
      <c r="J665" s="164">
        <f t="shared" si="61"/>
        <v>3.5187115042180124</v>
      </c>
      <c r="K665" s="164">
        <f t="shared" si="62"/>
        <v>5.6667123902735268</v>
      </c>
      <c r="L665" s="164">
        <f t="shared" si="63"/>
        <v>6.5533168629871907</v>
      </c>
      <c r="M665" s="164">
        <f t="shared" si="64"/>
        <v>8.6310149221267736</v>
      </c>
      <c r="N665" s="1">
        <f t="shared" si="66"/>
        <v>91.199999999999008</v>
      </c>
      <c r="O665" s="164">
        <f t="shared" si="65"/>
        <v>0.96491228070187418</v>
      </c>
    </row>
    <row r="666" spans="10:15" x14ac:dyDescent="0.25">
      <c r="J666" s="164">
        <f t="shared" si="61"/>
        <v>3.529068791272044</v>
      </c>
      <c r="K666" s="164">
        <f t="shared" si="62"/>
        <v>5.6781980313904468</v>
      </c>
      <c r="L666" s="164">
        <f t="shared" si="63"/>
        <v>6.5651020338012955</v>
      </c>
      <c r="M666" s="164">
        <f t="shared" si="64"/>
        <v>8.6433068129171442</v>
      </c>
      <c r="N666" s="1">
        <f t="shared" si="66"/>
        <v>91.299999999999002</v>
      </c>
      <c r="O666" s="164">
        <f t="shared" si="65"/>
        <v>0.95290251916769897</v>
      </c>
    </row>
    <row r="667" spans="10:15" x14ac:dyDescent="0.25">
      <c r="J667" s="164">
        <f t="shared" si="61"/>
        <v>3.539443369064601</v>
      </c>
      <c r="K667" s="164">
        <f t="shared" si="62"/>
        <v>5.6896895996475036</v>
      </c>
      <c r="L667" s="164">
        <f t="shared" si="63"/>
        <v>6.5768898164726419</v>
      </c>
      <c r="M667" s="164">
        <f t="shared" si="64"/>
        <v>8.6555954295545714</v>
      </c>
      <c r="N667" s="1">
        <f t="shared" si="66"/>
        <v>91.399999999998997</v>
      </c>
      <c r="O667" s="164">
        <f t="shared" si="65"/>
        <v>0.94091903719924552</v>
      </c>
    </row>
    <row r="668" spans="10:15" x14ac:dyDescent="0.25">
      <c r="J668" s="164">
        <f t="shared" si="61"/>
        <v>3.5498352682549346</v>
      </c>
      <c r="K668" s="164">
        <f t="shared" si="62"/>
        <v>5.7011870933782784</v>
      </c>
      <c r="L668" s="164">
        <f t="shared" si="63"/>
        <v>6.5886802068971235</v>
      </c>
      <c r="M668" s="164">
        <f t="shared" si="64"/>
        <v>8.6678807701797247</v>
      </c>
      <c r="N668" s="1">
        <f t="shared" si="66"/>
        <v>91.499999999998991</v>
      </c>
      <c r="O668" s="164">
        <f t="shared" si="65"/>
        <v>0.92896174863400027</v>
      </c>
    </row>
    <row r="669" spans="10:15" x14ac:dyDescent="0.25">
      <c r="J669" s="164">
        <f t="shared" si="61"/>
        <v>3.5602445196232231</v>
      </c>
      <c r="K669" s="164">
        <f t="shared" si="62"/>
        <v>5.7126905109371799</v>
      </c>
      <c r="L669" s="164">
        <f t="shared" si="63"/>
        <v>6.6004732009894838</v>
      </c>
      <c r="M669" s="164">
        <f t="shared" si="64"/>
        <v>8.6801628329503462</v>
      </c>
      <c r="N669" s="1">
        <f t="shared" si="66"/>
        <v>91.599999999998985</v>
      </c>
      <c r="O669" s="164">
        <f t="shared" si="65"/>
        <v>0.91703056768571045</v>
      </c>
    </row>
    <row r="670" spans="10:15" x14ac:dyDescent="0.25">
      <c r="J670" s="164">
        <f t="shared" si="61"/>
        <v>3.5706711540708427</v>
      </c>
      <c r="K670" s="164">
        <f t="shared" si="62"/>
        <v>5.724199850699347</v>
      </c>
      <c r="L670" s="164">
        <f t="shared" si="63"/>
        <v>6.6122687946832199</v>
      </c>
      <c r="M670" s="164">
        <f t="shared" si="64"/>
        <v>8.692441616041144</v>
      </c>
      <c r="N670" s="1">
        <f t="shared" si="66"/>
        <v>91.69999999999898</v>
      </c>
      <c r="O670" s="164">
        <f t="shared" si="65"/>
        <v>0.90512540894232352</v>
      </c>
    </row>
    <row r="671" spans="10:15" x14ac:dyDescent="0.25">
      <c r="J671" s="164">
        <f t="shared" si="61"/>
        <v>3.5811152026206425</v>
      </c>
      <c r="K671" s="164">
        <f t="shared" si="62"/>
        <v>5.7357151110605473</v>
      </c>
      <c r="L671" s="164">
        <f t="shared" si="63"/>
        <v>6.6240669839304847</v>
      </c>
      <c r="M671" s="164">
        <f t="shared" si="64"/>
        <v>8.7047171176436944</v>
      </c>
      <c r="N671" s="1">
        <f t="shared" si="66"/>
        <v>91.799999999998974</v>
      </c>
      <c r="O671" s="164">
        <f t="shared" si="65"/>
        <v>0.89324618736395678</v>
      </c>
    </row>
    <row r="672" spans="10:15" x14ac:dyDescent="0.25">
      <c r="J672" s="164">
        <f t="shared" si="61"/>
        <v>3.591576696417222</v>
      </c>
      <c r="K672" s="164">
        <f t="shared" si="62"/>
        <v>5.7472362904370842</v>
      </c>
      <c r="L672" s="164">
        <f t="shared" si="63"/>
        <v>6.6358677647019766</v>
      </c>
      <c r="M672" s="164">
        <f t="shared" si="64"/>
        <v>8.7169893359663568</v>
      </c>
      <c r="N672" s="1">
        <f t="shared" si="66"/>
        <v>91.899999999998968</v>
      </c>
      <c r="O672" s="164">
        <f t="shared" si="65"/>
        <v>0.88139281828086169</v>
      </c>
    </row>
    <row r="673" spans="10:15" x14ac:dyDescent="0.25">
      <c r="J673" s="164">
        <f t="shared" si="61"/>
        <v>3.602055666727197</v>
      </c>
      <c r="K673" s="164">
        <f t="shared" si="62"/>
        <v>5.7587633872656836</v>
      </c>
      <c r="L673" s="164">
        <f t="shared" si="63"/>
        <v>6.6476711329868419</v>
      </c>
      <c r="M673" s="164">
        <f t="shared" si="64"/>
        <v>8.7292582692341387</v>
      </c>
      <c r="N673" s="1">
        <f t="shared" si="66"/>
        <v>91.999999999998963</v>
      </c>
      <c r="O673" s="164">
        <f t="shared" si="65"/>
        <v>0.86956521739142723</v>
      </c>
    </row>
    <row r="674" spans="10:15" x14ac:dyDescent="0.25">
      <c r="J674" s="164">
        <f t="shared" si="61"/>
        <v>3.6125521449394933</v>
      </c>
      <c r="K674" s="164">
        <f t="shared" si="62"/>
        <v>5.7702964000034092</v>
      </c>
      <c r="L674" s="164">
        <f t="shared" si="63"/>
        <v>6.6594770847925808</v>
      </c>
      <c r="M674" s="164">
        <f t="shared" si="64"/>
        <v>8.7415239156886351</v>
      </c>
      <c r="N674" s="1">
        <f t="shared" si="66"/>
        <v>92.099999999998957</v>
      </c>
      <c r="O674" s="164">
        <f t="shared" si="65"/>
        <v>0.85776330076016727</v>
      </c>
    </row>
    <row r="675" spans="10:15" x14ac:dyDescent="0.25">
      <c r="J675" s="164">
        <f t="shared" si="61"/>
        <v>3.6230661625656233</v>
      </c>
      <c r="K675" s="164">
        <f t="shared" si="62"/>
        <v>5.781835327127566</v>
      </c>
      <c r="L675" s="164">
        <f t="shared" si="63"/>
        <v>6.671285616144945</v>
      </c>
      <c r="M675" s="164">
        <f t="shared" si="64"/>
        <v>8.7537862735879131</v>
      </c>
      <c r="N675" s="1">
        <f t="shared" si="66"/>
        <v>92.199999999998951</v>
      </c>
      <c r="O675" s="164">
        <f t="shared" si="65"/>
        <v>0.84598698481574175</v>
      </c>
    </row>
    <row r="676" spans="10:15" x14ac:dyDescent="0.25">
      <c r="J676" s="164">
        <f t="shared" si="61"/>
        <v>3.6335977512399649</v>
      </c>
      <c r="K676" s="164">
        <f t="shared" si="62"/>
        <v>5.793380167135588</v>
      </c>
      <c r="L676" s="164">
        <f t="shared" si="63"/>
        <v>6.6830967230878269</v>
      </c>
      <c r="M676" s="164">
        <f t="shared" si="64"/>
        <v>8.7660453412064143</v>
      </c>
      <c r="N676" s="1">
        <f t="shared" si="66"/>
        <v>92.299999999998946</v>
      </c>
      <c r="O676" s="164">
        <f t="shared" si="65"/>
        <v>0.83423618634898666</v>
      </c>
    </row>
    <row r="677" spans="10:15" x14ac:dyDescent="0.25">
      <c r="J677" s="164">
        <f t="shared" si="61"/>
        <v>3.6441469427200586</v>
      </c>
      <c r="K677" s="164">
        <f t="shared" si="62"/>
        <v>5.8049309185449642</v>
      </c>
      <c r="L677" s="164">
        <f t="shared" si="63"/>
        <v>6.6949104016831846</v>
      </c>
      <c r="M677" s="164">
        <f t="shared" si="64"/>
        <v>8.7783011168348608</v>
      </c>
      <c r="N677" s="1">
        <f t="shared" si="66"/>
        <v>92.39999999999894</v>
      </c>
      <c r="O677" s="164">
        <f t="shared" si="65"/>
        <v>0.82251082251094587</v>
      </c>
    </row>
    <row r="678" spans="10:15" x14ac:dyDescent="0.25">
      <c r="J678" s="164">
        <f t="shared" si="61"/>
        <v>3.6547137688868849</v>
      </c>
      <c r="K678" s="164">
        <f t="shared" si="62"/>
        <v>5.8164875798931215</v>
      </c>
      <c r="L678" s="164">
        <f t="shared" si="63"/>
        <v>6.7067266480109256</v>
      </c>
      <c r="M678" s="164">
        <f t="shared" si="64"/>
        <v>8.7905535987801589</v>
      </c>
      <c r="N678" s="1">
        <f t="shared" si="66"/>
        <v>92.499999999998934</v>
      </c>
      <c r="O678" s="164">
        <f t="shared" si="65"/>
        <v>0.81081081081093487</v>
      </c>
    </row>
    <row r="679" spans="10:15" x14ac:dyDescent="0.25">
      <c r="J679" s="164">
        <f t="shared" si="61"/>
        <v>3.6652982617451664</v>
      </c>
      <c r="K679" s="164">
        <f t="shared" si="62"/>
        <v>5.8280501497373454</v>
      </c>
      <c r="L679" s="164">
        <f t="shared" si="63"/>
        <v>6.7185454581688173</v>
      </c>
      <c r="M679" s="164">
        <f t="shared" si="64"/>
        <v>8.8028027853653086</v>
      </c>
      <c r="N679" s="1">
        <f t="shared" si="66"/>
        <v>92.599999999998929</v>
      </c>
      <c r="O679" s="164">
        <f t="shared" si="65"/>
        <v>0.79913606911459567</v>
      </c>
    </row>
    <row r="680" spans="10:15" x14ac:dyDescent="0.25">
      <c r="J680" s="164">
        <f t="shared" si="61"/>
        <v>3.6759004534236568</v>
      </c>
      <c r="K680" s="164">
        <f t="shared" si="62"/>
        <v>5.8396186266546817</v>
      </c>
      <c r="L680" s="164">
        <f t="shared" si="63"/>
        <v>6.7303668282723965</v>
      </c>
      <c r="M680" s="164">
        <f t="shared" si="64"/>
        <v>8.8150486749292991</v>
      </c>
      <c r="N680" s="1">
        <f t="shared" si="66"/>
        <v>92.699999999998923</v>
      </c>
      <c r="O680" s="164">
        <f t="shared" si="65"/>
        <v>0.78748651564198013</v>
      </c>
    </row>
    <row r="681" spans="10:15" x14ac:dyDescent="0.25">
      <c r="J681" s="164">
        <f t="shared" si="61"/>
        <v>3.686520376175435</v>
      </c>
      <c r="K681" s="164">
        <f t="shared" si="62"/>
        <v>5.8511930092418396</v>
      </c>
      <c r="L681" s="164">
        <f t="shared" si="63"/>
        <v>6.7421907544548603</v>
      </c>
      <c r="M681" s="164">
        <f t="shared" si="64"/>
        <v>8.8272912658270286</v>
      </c>
      <c r="N681" s="1">
        <f t="shared" si="66"/>
        <v>92.799999999998917</v>
      </c>
      <c r="O681" s="164">
        <f t="shared" si="65"/>
        <v>0.77586206896564214</v>
      </c>
    </row>
    <row r="682" spans="10:15" x14ac:dyDescent="0.25">
      <c r="J682" s="164">
        <f t="shared" si="61"/>
        <v>3.697158062378203</v>
      </c>
      <c r="K682" s="164">
        <f t="shared" si="62"/>
        <v>5.8627732961150993</v>
      </c>
      <c r="L682" s="164">
        <f t="shared" si="63"/>
        <v>6.7540172328669783</v>
      </c>
      <c r="M682" s="164">
        <f t="shared" si="64"/>
        <v>8.8395305564291924</v>
      </c>
      <c r="N682" s="1">
        <f t="shared" si="66"/>
        <v>92.899999999998911</v>
      </c>
      <c r="O682" s="164">
        <f t="shared" si="65"/>
        <v>0.76426264800873689</v>
      </c>
    </row>
    <row r="683" spans="10:15" x14ac:dyDescent="0.25">
      <c r="J683" s="164">
        <f t="shared" si="61"/>
        <v>3.7078135445345932</v>
      </c>
      <c r="K683" s="164">
        <f t="shared" si="62"/>
        <v>5.8743594859102251</v>
      </c>
      <c r="L683" s="164">
        <f t="shared" si="63"/>
        <v>6.7658462596770059</v>
      </c>
      <c r="M683" s="164">
        <f t="shared" si="64"/>
        <v>8.8517665451222118</v>
      </c>
      <c r="N683" s="1">
        <f t="shared" si="66"/>
        <v>92.999999999998906</v>
      </c>
      <c r="O683" s="164">
        <f t="shared" si="65"/>
        <v>0.75268817204313798</v>
      </c>
    </row>
    <row r="684" spans="10:15" x14ac:dyDescent="0.25">
      <c r="J684" s="164">
        <f t="shared" si="61"/>
        <v>3.7184868552724697</v>
      </c>
      <c r="K684" s="164">
        <f t="shared" si="62"/>
        <v>5.8859515772823698</v>
      </c>
      <c r="L684" s="164">
        <f t="shared" si="63"/>
        <v>6.7776778310705827</v>
      </c>
      <c r="M684" s="164">
        <f t="shared" si="64"/>
        <v>8.8639992303081261</v>
      </c>
      <c r="N684" s="1">
        <f t="shared" si="66"/>
        <v>93.0999999999989</v>
      </c>
      <c r="O684" s="164">
        <f t="shared" si="65"/>
        <v>0.74113856068755979</v>
      </c>
    </row>
    <row r="685" spans="10:15" x14ac:dyDescent="0.25">
      <c r="J685" s="164">
        <f t="shared" si="61"/>
        <v>3.729178027345224</v>
      </c>
      <c r="K685" s="164">
        <f t="shared" si="62"/>
        <v>5.8975495689059807</v>
      </c>
      <c r="L685" s="164">
        <f t="shared" si="63"/>
        <v>6.7895119432506323</v>
      </c>
      <c r="M685" s="164">
        <f t="shared" si="64"/>
        <v>8.8762286104045049</v>
      </c>
      <c r="N685" s="1">
        <f t="shared" si="66"/>
        <v>93.199999999998894</v>
      </c>
      <c r="O685" s="164">
        <f t="shared" si="65"/>
        <v>0.7296137339057065</v>
      </c>
    </row>
    <row r="686" spans="10:15" x14ac:dyDescent="0.25">
      <c r="J686" s="164">
        <f t="shared" si="61"/>
        <v>3.7398870936320949</v>
      </c>
      <c r="K686" s="164">
        <f t="shared" si="62"/>
        <v>5.9091534594747168</v>
      </c>
      <c r="L686" s="164">
        <f t="shared" si="63"/>
        <v>6.8013485924372885</v>
      </c>
      <c r="M686" s="164">
        <f t="shared" si="64"/>
        <v>8.8884546838443601</v>
      </c>
      <c r="N686" s="1">
        <f t="shared" si="66"/>
        <v>93.299999999998889</v>
      </c>
      <c r="O686" s="164">
        <f t="shared" si="65"/>
        <v>0.71811361200441404</v>
      </c>
    </row>
    <row r="687" spans="10:15" x14ac:dyDescent="0.25">
      <c r="J687" s="164">
        <f t="shared" si="61"/>
        <v>3.7506140871384703</v>
      </c>
      <c r="K687" s="164">
        <f t="shared" si="62"/>
        <v>5.9207632477013457</v>
      </c>
      <c r="L687" s="164">
        <f t="shared" si="63"/>
        <v>6.8131877748677816</v>
      </c>
      <c r="M687" s="164">
        <f t="shared" si="64"/>
        <v>8.900677449076051</v>
      </c>
      <c r="N687" s="1">
        <f t="shared" si="66"/>
        <v>93.399999999998883</v>
      </c>
      <c r="O687" s="164">
        <f t="shared" si="65"/>
        <v>0.70663811563182044</v>
      </c>
    </row>
    <row r="688" spans="10:15" x14ac:dyDescent="0.25">
      <c r="J688" s="164">
        <f t="shared" si="61"/>
        <v>3.7613590409962119</v>
      </c>
      <c r="K688" s="164">
        <f t="shared" si="62"/>
        <v>5.9323789323176763</v>
      </c>
      <c r="L688" s="164">
        <f t="shared" si="63"/>
        <v>6.8250294867963746</v>
      </c>
      <c r="M688" s="164">
        <f t="shared" si="64"/>
        <v>8.9128969045632029</v>
      </c>
      <c r="N688" s="1">
        <f t="shared" si="66"/>
        <v>93.499999999998877</v>
      </c>
      <c r="O688" s="164">
        <f t="shared" si="65"/>
        <v>0.69518716577552908</v>
      </c>
    </row>
    <row r="689" spans="10:15" x14ac:dyDescent="0.25">
      <c r="J689" s="164">
        <f t="shared" si="61"/>
        <v>3.7721219884639496</v>
      </c>
      <c r="K689" s="164">
        <f t="shared" si="62"/>
        <v>5.9440005120744459</v>
      </c>
      <c r="L689" s="164">
        <f t="shared" si="63"/>
        <v>6.8368737244942368</v>
      </c>
      <c r="M689" s="164">
        <f t="shared" si="64"/>
        <v>8.9251130487846098</v>
      </c>
      <c r="N689" s="1">
        <f t="shared" si="66"/>
        <v>93.599999999998872</v>
      </c>
      <c r="O689" s="164">
        <f t="shared" si="65"/>
        <v>0.68376068376081278</v>
      </c>
    </row>
    <row r="690" spans="10:15" x14ac:dyDescent="0.25">
      <c r="J690" s="164">
        <f t="shared" si="61"/>
        <v>3.7829029629274213</v>
      </c>
      <c r="K690" s="164">
        <f t="shared" si="62"/>
        <v>5.9556279857412484</v>
      </c>
      <c r="L690" s="164">
        <f t="shared" si="63"/>
        <v>6.8487204842493901</v>
      </c>
      <c r="M690" s="164">
        <f t="shared" si="64"/>
        <v>8.9373258802341446</v>
      </c>
      <c r="N690" s="1">
        <f t="shared" si="66"/>
        <v>93.699999999998866</v>
      </c>
      <c r="O690" s="164">
        <f t="shared" si="65"/>
        <v>0.67235859124879482</v>
      </c>
    </row>
    <row r="691" spans="10:15" x14ac:dyDescent="0.25">
      <c r="J691" s="164">
        <f t="shared" si="61"/>
        <v>3.7937019978997744</v>
      </c>
      <c r="K691" s="164">
        <f t="shared" si="62"/>
        <v>5.9672613521064379</v>
      </c>
      <c r="L691" s="164">
        <f t="shared" si="63"/>
        <v>6.8605697623665911</v>
      </c>
      <c r="M691" s="164">
        <f t="shared" si="64"/>
        <v>8.9495353974206822</v>
      </c>
      <c r="N691" s="1">
        <f t="shared" si="66"/>
        <v>93.79999999999886</v>
      </c>
      <c r="O691" s="164">
        <f t="shared" si="65"/>
        <v>0.66098081023467081</v>
      </c>
    </row>
    <row r="692" spans="10:15" x14ac:dyDescent="0.25">
      <c r="J692" s="164">
        <f t="shared" si="61"/>
        <v>3.8045191270219014</v>
      </c>
      <c r="K692" s="164">
        <f t="shared" si="62"/>
        <v>5.9789006099770496</v>
      </c>
      <c r="L692" s="164">
        <f t="shared" si="63"/>
        <v>6.8724215551672616</v>
      </c>
      <c r="M692" s="164">
        <f t="shared" si="64"/>
        <v>8.9617415988679987</v>
      </c>
      <c r="N692" s="1">
        <f t="shared" si="66"/>
        <v>93.899999999998855</v>
      </c>
      <c r="O692" s="164">
        <f t="shared" si="65"/>
        <v>0.64962726304592344</v>
      </c>
    </row>
    <row r="693" spans="10:15" x14ac:dyDescent="0.25">
      <c r="J693" s="164">
        <f t="shared" si="61"/>
        <v>3.8153543840627573</v>
      </c>
      <c r="K693" s="164">
        <f t="shared" si="62"/>
        <v>5.9905457581787056</v>
      </c>
      <c r="L693" s="164">
        <f t="shared" si="63"/>
        <v>6.884275858989394</v>
      </c>
      <c r="M693" s="164">
        <f t="shared" si="64"/>
        <v>8.9739444831146926</v>
      </c>
      <c r="N693" s="1">
        <f t="shared" si="66"/>
        <v>93.999999999998849</v>
      </c>
      <c r="O693" s="164">
        <f t="shared" si="65"/>
        <v>0.63829787234055502</v>
      </c>
    </row>
    <row r="694" spans="10:15" x14ac:dyDescent="0.25">
      <c r="J694" s="164">
        <f t="shared" si="61"/>
        <v>3.8262078029196833</v>
      </c>
      <c r="K694" s="164">
        <f t="shared" si="62"/>
        <v>6.0021967955555313</v>
      </c>
      <c r="L694" s="164">
        <f t="shared" si="63"/>
        <v>6.8961326701874492</v>
      </c>
      <c r="M694" s="164">
        <f t="shared" si="64"/>
        <v>8.9861440487140971</v>
      </c>
      <c r="N694" s="1">
        <f t="shared" si="66"/>
        <v>94.099999999998843</v>
      </c>
      <c r="O694" s="164">
        <f t="shared" si="65"/>
        <v>0.62699256110533774</v>
      </c>
    </row>
    <row r="695" spans="10:15" x14ac:dyDescent="0.25">
      <c r="J695" s="164">
        <f t="shared" si="61"/>
        <v>3.837079417618749</v>
      </c>
      <c r="K695" s="164">
        <f t="shared" si="62"/>
        <v>6.0138537209700766</v>
      </c>
      <c r="L695" s="164">
        <f t="shared" si="63"/>
        <v>6.9079919851322957</v>
      </c>
      <c r="M695" s="164">
        <f t="shared" si="64"/>
        <v>8.998340294234195</v>
      </c>
      <c r="N695" s="1">
        <f t="shared" si="66"/>
        <v>94.199999999998838</v>
      </c>
      <c r="O695" s="164">
        <f t="shared" si="65"/>
        <v>0.61571125265405868</v>
      </c>
    </row>
    <row r="696" spans="10:15" x14ac:dyDescent="0.25">
      <c r="J696" s="164">
        <f t="shared" si="61"/>
        <v>3.8479692623150683</v>
      </c>
      <c r="K696" s="164">
        <f t="shared" si="62"/>
        <v>6.0255165333032199</v>
      </c>
      <c r="L696" s="164">
        <f t="shared" si="63"/>
        <v>6.9198538002111043</v>
      </c>
      <c r="M696" s="164">
        <f t="shared" si="64"/>
        <v>9.0105332182575282</v>
      </c>
      <c r="N696" s="1">
        <f t="shared" si="66"/>
        <v>94.299999999998832</v>
      </c>
      <c r="O696" s="164">
        <f t="shared" si="65"/>
        <v>0.60445387062579492</v>
      </c>
    </row>
    <row r="697" spans="10:15" x14ac:dyDescent="0.25">
      <c r="J697" s="164">
        <f t="shared" si="61"/>
        <v>3.8588773712931461</v>
      </c>
      <c r="K697" s="164">
        <f t="shared" si="62"/>
        <v>6.0371852314540941</v>
      </c>
      <c r="L697" s="164">
        <f t="shared" si="63"/>
        <v>6.9317181118272666</v>
      </c>
      <c r="M697" s="164">
        <f t="shared" si="64"/>
        <v>9.0227228193811246</v>
      </c>
      <c r="N697" s="1">
        <f t="shared" si="66"/>
        <v>94.399999999998826</v>
      </c>
      <c r="O697" s="164">
        <f t="shared" si="65"/>
        <v>0.59322033898318338</v>
      </c>
    </row>
    <row r="698" spans="10:15" x14ac:dyDescent="0.25">
      <c r="J698" s="164">
        <f t="shared" si="61"/>
        <v>3.8698037789672091</v>
      </c>
      <c r="K698" s="164">
        <f t="shared" si="62"/>
        <v>6.0488598143399992</v>
      </c>
      <c r="L698" s="164">
        <f t="shared" si="63"/>
        <v>6.9435849164003089</v>
      </c>
      <c r="M698" s="164">
        <f t="shared" si="64"/>
        <v>9.0349090962164009</v>
      </c>
      <c r="N698" s="1">
        <f t="shared" si="66"/>
        <v>94.49999999999882</v>
      </c>
      <c r="O698" s="164">
        <f t="shared" si="65"/>
        <v>0.58201058201071376</v>
      </c>
    </row>
    <row r="699" spans="10:15" x14ac:dyDescent="0.25">
      <c r="J699" s="164">
        <f t="shared" si="61"/>
        <v>3.8807485198815423</v>
      </c>
      <c r="K699" s="164">
        <f t="shared" si="62"/>
        <v>6.0605402808963138</v>
      </c>
      <c r="L699" s="164">
        <f t="shared" si="63"/>
        <v>6.9554542103658132</v>
      </c>
      <c r="M699" s="164">
        <f t="shared" si="64"/>
        <v>9.0470920473890821</v>
      </c>
      <c r="N699" s="1">
        <f t="shared" si="66"/>
        <v>94.599999999998815</v>
      </c>
      <c r="O699" s="164">
        <f t="shared" si="65"/>
        <v>0.57082452431302855</v>
      </c>
    </row>
    <row r="700" spans="10:15" x14ac:dyDescent="0.25">
      <c r="J700" s="164">
        <f t="shared" si="61"/>
        <v>3.8917116287108366</v>
      </c>
      <c r="K700" s="164">
        <f t="shared" si="62"/>
        <v>6.0722266300764227</v>
      </c>
      <c r="L700" s="164">
        <f t="shared" si="63"/>
        <v>6.9673259901753211</v>
      </c>
      <c r="M700" s="164">
        <f t="shared" si="64"/>
        <v>9.0592716715391255</v>
      </c>
      <c r="N700" s="1">
        <f t="shared" si="66"/>
        <v>94.699999999998809</v>
      </c>
      <c r="O700" s="164">
        <f t="shared" si="65"/>
        <v>0.5596620908132266</v>
      </c>
    </row>
    <row r="701" spans="10:15" x14ac:dyDescent="0.25">
      <c r="J701" s="164">
        <f t="shared" si="61"/>
        <v>3.9026931402605309</v>
      </c>
      <c r="K701" s="164">
        <f t="shared" si="62"/>
        <v>6.0839188608516279</v>
      </c>
      <c r="L701" s="164">
        <f t="shared" si="63"/>
        <v>6.97920025229626</v>
      </c>
      <c r="M701" s="164">
        <f t="shared" si="64"/>
        <v>9.0714479673206352</v>
      </c>
      <c r="N701" s="1">
        <f t="shared" si="66"/>
        <v>94.799999999998803</v>
      </c>
      <c r="O701" s="164">
        <f t="shared" si="65"/>
        <v>0.54852320675118804</v>
      </c>
    </row>
    <row r="702" spans="10:15" x14ac:dyDescent="0.25">
      <c r="J702" s="164">
        <f t="shared" si="61"/>
        <v>3.9136930894671553</v>
      </c>
      <c r="K702" s="164">
        <f t="shared" si="62"/>
        <v>6.0956169722110687</v>
      </c>
      <c r="L702" s="164">
        <f t="shared" si="63"/>
        <v>6.9910769932118546</v>
      </c>
      <c r="M702" s="164">
        <f t="shared" si="64"/>
        <v>9.0836209334017752</v>
      </c>
      <c r="N702" s="1">
        <f t="shared" si="66"/>
        <v>94.899999999998798</v>
      </c>
      <c r="O702" s="164">
        <f t="shared" si="65"/>
        <v>0.5374077976819045</v>
      </c>
    </row>
    <row r="703" spans="10:15" x14ac:dyDescent="0.25">
      <c r="J703" s="164">
        <f t="shared" si="61"/>
        <v>3.9247115113986841</v>
      </c>
      <c r="K703" s="164">
        <f t="shared" si="62"/>
        <v>6.1073209631616434</v>
      </c>
      <c r="L703" s="164">
        <f t="shared" si="63"/>
        <v>7.0029562094210451</v>
      </c>
      <c r="M703" s="164">
        <f t="shared" si="64"/>
        <v>9.0957905684646967</v>
      </c>
      <c r="N703" s="1">
        <f t="shared" si="66"/>
        <v>94.999999999998792</v>
      </c>
      <c r="O703" s="164">
        <f t="shared" si="65"/>
        <v>0.52631578947381819</v>
      </c>
    </row>
    <row r="704" spans="10:15" x14ac:dyDescent="0.25">
      <c r="J704" s="164">
        <f t="shared" si="61"/>
        <v>3.9357484412548844</v>
      </c>
      <c r="K704" s="164">
        <f t="shared" si="62"/>
        <v>6.1190308327279244</v>
      </c>
      <c r="L704" s="164">
        <f t="shared" si="63"/>
        <v>7.0148378974384107</v>
      </c>
      <c r="M704" s="164">
        <f t="shared" si="64"/>
        <v>9.1079568712054453</v>
      </c>
      <c r="N704" s="1">
        <f t="shared" si="66"/>
        <v>95.099999999998786</v>
      </c>
      <c r="O704" s="164">
        <f t="shared" si="65"/>
        <v>0.51524710830717879</v>
      </c>
    </row>
    <row r="705" spans="10:15" x14ac:dyDescent="0.25">
      <c r="J705" s="164">
        <f t="shared" si="61"/>
        <v>3.9468039143676679</v>
      </c>
      <c r="K705" s="164">
        <f t="shared" si="62"/>
        <v>6.1307465799520795</v>
      </c>
      <c r="L705" s="164">
        <f t="shared" si="63"/>
        <v>7.0267220537940718</v>
      </c>
      <c r="M705" s="164">
        <f t="shared" si="64"/>
        <v>9.1201198403338886</v>
      </c>
      <c r="N705" s="1">
        <f t="shared" si="66"/>
        <v>95.199999999998781</v>
      </c>
      <c r="O705" s="164">
        <f t="shared" si="65"/>
        <v>0.5042016806724039</v>
      </c>
    </row>
    <row r="706" spans="10:15" x14ac:dyDescent="0.25">
      <c r="J706" s="164">
        <f t="shared" si="61"/>
        <v>3.9578779662014565</v>
      </c>
      <c r="K706" s="164">
        <f t="shared" si="62"/>
        <v>6.1424682038937988</v>
      </c>
      <c r="L706" s="164">
        <f t="shared" si="63"/>
        <v>7.0386086750336299</v>
      </c>
      <c r="M706" s="164">
        <f t="shared" si="64"/>
        <v>9.1322794745736431</v>
      </c>
      <c r="N706" s="1">
        <f t="shared" si="66"/>
        <v>95.299999999998775</v>
      </c>
      <c r="O706" s="164">
        <f t="shared" si="65"/>
        <v>0.49317943336844472</v>
      </c>
    </row>
    <row r="707" spans="10:15" x14ac:dyDescent="0.25">
      <c r="J707" s="164">
        <f t="shared" ref="J707:J753" si="67">IF(D$5&gt;0.2*($O707),(D$5-0.2*($O707))^2/(D$5+0.8*($O707)),0)</f>
        <v>3.9689706323535257</v>
      </c>
      <c r="K707" s="164">
        <f t="shared" ref="K707:K753" si="68">IF(E$5&gt;0.2*($O707),(E$5-0.2*($O707))^2/(E$5+0.8*($O707)),0)</f>
        <v>6.1541957036302026</v>
      </c>
      <c r="L707" s="164">
        <f t="shared" ref="L707:L753" si="69">IF(F$5&gt;0.2*($O707),(F$5-0.2*($O707))^2/(F$5+0.8*($O707)),0)</f>
        <v>7.0504977577180643</v>
      </c>
      <c r="M707" s="164">
        <f t="shared" ref="M707:M753" si="70">IF(G$5&gt;0.2*($O707),(G$5-0.2*($O707))^2/(G$5+0.8*($O707)),0)</f>
        <v>9.1444357726619732</v>
      </c>
      <c r="N707" s="1">
        <f t="shared" si="66"/>
        <v>95.399999999998769</v>
      </c>
      <c r="O707" s="164">
        <f t="shared" ref="O707:O753" si="71">IF(N707&gt;0,1000/N707-10,1000)</f>
        <v>0.48218029350118385</v>
      </c>
    </row>
    <row r="708" spans="10:15" x14ac:dyDescent="0.25">
      <c r="J708" s="164">
        <f t="shared" si="67"/>
        <v>3.9800819485543806</v>
      </c>
      <c r="K708" s="164">
        <f t="shared" si="68"/>
        <v>6.165929078255779</v>
      </c>
      <c r="L708" s="164">
        <f t="shared" si="69"/>
        <v>7.0623892984236729</v>
      </c>
      <c r="M708" s="164">
        <f t="shared" si="70"/>
        <v>9.1565887333497376</v>
      </c>
      <c r="N708" s="1">
        <f t="shared" ref="N708:N753" si="72">N707+0.1</f>
        <v>95.499999999998764</v>
      </c>
      <c r="O708" s="164">
        <f t="shared" si="71"/>
        <v>0.47120418848181167</v>
      </c>
    </row>
    <row r="709" spans="10:15" x14ac:dyDescent="0.25">
      <c r="J709" s="164">
        <f t="shared" si="67"/>
        <v>3.9912119506681134</v>
      </c>
      <c r="K709" s="164">
        <f t="shared" si="68"/>
        <v>6.1776683268822969</v>
      </c>
      <c r="L709" s="164">
        <f t="shared" si="69"/>
        <v>7.0742832937419813</v>
      </c>
      <c r="M709" s="164">
        <f t="shared" si="70"/>
        <v>9.1687383554012989</v>
      </c>
      <c r="N709" s="1">
        <f t="shared" si="72"/>
        <v>95.599999999998758</v>
      </c>
      <c r="O709" s="164">
        <f t="shared" si="71"/>
        <v>0.46025104602524003</v>
      </c>
    </row>
    <row r="710" spans="10:15" x14ac:dyDescent="0.25">
      <c r="J710" s="164">
        <f t="shared" si="67"/>
        <v>4.002360674692766</v>
      </c>
      <c r="K710" s="164">
        <f t="shared" si="68"/>
        <v>6.1894134486387253</v>
      </c>
      <c r="L710" s="164">
        <f t="shared" si="69"/>
        <v>7.0861797402796594</v>
      </c>
      <c r="M710" s="164">
        <f t="shared" si="70"/>
        <v>9.1808846375944366</v>
      </c>
      <c r="N710" s="1">
        <f t="shared" si="72"/>
        <v>95.699999999998752</v>
      </c>
      <c r="O710" s="164">
        <f t="shared" si="71"/>
        <v>0.449320794148516</v>
      </c>
    </row>
    <row r="711" spans="10:15" x14ac:dyDescent="0.25">
      <c r="J711" s="164">
        <f t="shared" si="67"/>
        <v>4.0135281567607031</v>
      </c>
      <c r="K711" s="164">
        <f t="shared" si="68"/>
        <v>6.2011644426711632</v>
      </c>
      <c r="L711" s="164">
        <f t="shared" si="69"/>
        <v>7.0980786346584521</v>
      </c>
      <c r="M711" s="164">
        <f t="shared" si="70"/>
        <v>9.1930275787202884</v>
      </c>
      <c r="N711" s="1">
        <f t="shared" si="72"/>
        <v>95.799999999998747</v>
      </c>
      <c r="O711" s="164">
        <f t="shared" si="71"/>
        <v>0.43841336116923912</v>
      </c>
    </row>
    <row r="712" spans="10:15" x14ac:dyDescent="0.25">
      <c r="J712" s="164">
        <f t="shared" si="67"/>
        <v>4.0247144331389881</v>
      </c>
      <c r="K712" s="164">
        <f t="shared" si="68"/>
        <v>6.2129213081427661</v>
      </c>
      <c r="L712" s="164">
        <f t="shared" si="69"/>
        <v>7.1099799735150988</v>
      </c>
      <c r="M712" s="164">
        <f t="shared" si="70"/>
        <v>9.2051671775832595</v>
      </c>
      <c r="N712" s="1">
        <f t="shared" si="72"/>
        <v>95.899999999998741</v>
      </c>
      <c r="O712" s="164">
        <f t="shared" si="71"/>
        <v>0.42752867570399467</v>
      </c>
    </row>
    <row r="713" spans="10:15" x14ac:dyDescent="0.25">
      <c r="J713" s="164">
        <f t="shared" si="67"/>
        <v>4.0359195402297434</v>
      </c>
      <c r="K713" s="164">
        <f t="shared" si="68"/>
        <v>6.2246840442336584</v>
      </c>
      <c r="L713" s="164">
        <f t="shared" si="69"/>
        <v>7.1218837535012494</v>
      </c>
      <c r="M713" s="164">
        <f t="shared" si="70"/>
        <v>9.2173034330009536</v>
      </c>
      <c r="N713" s="1">
        <f t="shared" si="72"/>
        <v>95.999999999998735</v>
      </c>
      <c r="O713" s="164">
        <f t="shared" si="71"/>
        <v>0.41666666666680463</v>
      </c>
    </row>
    <row r="714" spans="10:15" x14ac:dyDescent="0.25">
      <c r="J714" s="164">
        <f t="shared" si="67"/>
        <v>4.0471435145705401</v>
      </c>
      <c r="K714" s="164">
        <f t="shared" si="68"/>
        <v>6.2364526501408681</v>
      </c>
      <c r="L714" s="164">
        <f t="shared" si="69"/>
        <v>7.1337899712833934</v>
      </c>
      <c r="M714" s="164">
        <f t="shared" si="70"/>
        <v>9.2294363438040907</v>
      </c>
      <c r="N714" s="1">
        <f t="shared" si="72"/>
        <v>96.09999999999873</v>
      </c>
      <c r="O714" s="164">
        <f t="shared" si="71"/>
        <v>0.40582726326756813</v>
      </c>
    </row>
    <row r="715" spans="10:15" x14ac:dyDescent="0.25">
      <c r="J715" s="164">
        <f t="shared" si="67"/>
        <v>4.0583863928347697</v>
      </c>
      <c r="K715" s="164">
        <f t="shared" si="68"/>
        <v>6.24822712507825</v>
      </c>
      <c r="L715" s="164">
        <f t="shared" si="69"/>
        <v>7.1456986235427822</v>
      </c>
      <c r="M715" s="164">
        <f t="shared" si="70"/>
        <v>9.2415659088364404</v>
      </c>
      <c r="N715" s="1">
        <f t="shared" si="72"/>
        <v>96.199999999998724</v>
      </c>
      <c r="O715" s="164">
        <f t="shared" si="71"/>
        <v>0.3950103950105337</v>
      </c>
    </row>
    <row r="716" spans="10:15" x14ac:dyDescent="0.25">
      <c r="J716" s="164">
        <f t="shared" si="67"/>
        <v>4.0696482118320301</v>
      </c>
      <c r="K716" s="164">
        <f t="shared" si="68"/>
        <v>6.2600074682764095</v>
      </c>
      <c r="L716" s="164">
        <f t="shared" si="69"/>
        <v>7.1576097069753502</v>
      </c>
      <c r="M716" s="164">
        <f t="shared" si="70"/>
        <v>9.2536921269547427</v>
      </c>
      <c r="N716" s="1">
        <f t="shared" si="72"/>
        <v>96.299999999998718</v>
      </c>
      <c r="O716" s="164">
        <f t="shared" si="71"/>
        <v>0.38421599169276455</v>
      </c>
    </row>
    <row r="717" spans="10:15" x14ac:dyDescent="0.25">
      <c r="J717" s="164">
        <f t="shared" si="67"/>
        <v>4.0809290085084999</v>
      </c>
      <c r="K717" s="164">
        <f t="shared" si="68"/>
        <v>6.2717936789826245</v>
      </c>
      <c r="L717" s="164">
        <f t="shared" si="69"/>
        <v>7.1695232182916344</v>
      </c>
      <c r="M717" s="164">
        <f t="shared" si="70"/>
        <v>9.2658149970286221</v>
      </c>
      <c r="N717" s="1">
        <f t="shared" si="72"/>
        <v>96.399999999998712</v>
      </c>
      <c r="O717" s="164">
        <f t="shared" si="71"/>
        <v>0.37344398340262863</v>
      </c>
    </row>
    <row r="718" spans="10:15" x14ac:dyDescent="0.25">
      <c r="J718" s="164">
        <f t="shared" si="67"/>
        <v>4.0922288199473407</v>
      </c>
      <c r="K718" s="164">
        <f t="shared" si="68"/>
        <v>6.2835857564607851</v>
      </c>
      <c r="L718" s="164">
        <f t="shared" si="69"/>
        <v>7.1814391542167169</v>
      </c>
      <c r="M718" s="164">
        <f t="shared" si="70"/>
        <v>9.2779345179405368</v>
      </c>
      <c r="N718" s="1">
        <f t="shared" si="72"/>
        <v>96.499999999998707</v>
      </c>
      <c r="O718" s="164">
        <f t="shared" si="71"/>
        <v>0.36269430051827278</v>
      </c>
    </row>
    <row r="719" spans="10:15" x14ac:dyDescent="0.25">
      <c r="J719" s="164">
        <f t="shared" si="67"/>
        <v>4.1035476833690678</v>
      </c>
      <c r="K719" s="164">
        <f t="shared" si="68"/>
        <v>6.2953836999913069</v>
      </c>
      <c r="L719" s="164">
        <f t="shared" si="69"/>
        <v>7.1933575114901265</v>
      </c>
      <c r="M719" s="164">
        <f t="shared" si="70"/>
        <v>9.2900506885856817</v>
      </c>
      <c r="N719" s="1">
        <f t="shared" si="72"/>
        <v>96.599999999998701</v>
      </c>
      <c r="O719" s="164">
        <f t="shared" si="71"/>
        <v>0.35196687370614299</v>
      </c>
    </row>
    <row r="720" spans="10:15" x14ac:dyDescent="0.25">
      <c r="J720" s="164">
        <f t="shared" si="67"/>
        <v>4.1148856361319579</v>
      </c>
      <c r="K720" s="164">
        <f t="shared" si="68"/>
        <v>6.3071875088710643</v>
      </c>
      <c r="L720" s="164">
        <f t="shared" si="69"/>
        <v>7.205278286865779</v>
      </c>
      <c r="M720" s="164">
        <f t="shared" si="70"/>
        <v>9.3021635078719402</v>
      </c>
      <c r="N720" s="1">
        <f t="shared" si="72"/>
        <v>96.699999999998695</v>
      </c>
      <c r="O720" s="164">
        <f t="shared" si="71"/>
        <v>0.34126163391947806</v>
      </c>
    </row>
    <row r="721" spans="10:15" x14ac:dyDescent="0.25">
      <c r="J721" s="164">
        <f t="shared" si="67"/>
        <v>4.1262427157324355</v>
      </c>
      <c r="K721" s="164">
        <f t="shared" si="68"/>
        <v>6.3189971824133195</v>
      </c>
      <c r="L721" s="164">
        <f t="shared" si="69"/>
        <v>7.2172014771119022</v>
      </c>
      <c r="M721" s="164">
        <f t="shared" si="70"/>
        <v>9.314272974719783</v>
      </c>
      <c r="N721" s="1">
        <f t="shared" si="72"/>
        <v>96.79999999999869</v>
      </c>
      <c r="O721" s="164">
        <f t="shared" si="71"/>
        <v>0.33057851239683345</v>
      </c>
    </row>
    <row r="722" spans="10:15" x14ac:dyDescent="0.25">
      <c r="J722" s="164">
        <f t="shared" si="67"/>
        <v>4.1376189598054696</v>
      </c>
      <c r="K722" s="164">
        <f t="shared" si="68"/>
        <v>6.3308127199476507</v>
      </c>
      <c r="L722" s="164">
        <f t="shared" si="69"/>
        <v>7.2291270790109561</v>
      </c>
      <c r="M722" s="164">
        <f t="shared" si="70"/>
        <v>9.3263790880622182</v>
      </c>
      <c r="N722" s="1">
        <f t="shared" si="72"/>
        <v>96.899999999998684</v>
      </c>
      <c r="O722" s="164">
        <f t="shared" si="71"/>
        <v>0.31991744066061401</v>
      </c>
    </row>
    <row r="723" spans="10:15" x14ac:dyDescent="0.25">
      <c r="J723" s="164">
        <f t="shared" si="67"/>
        <v>4.1490144061249703</v>
      </c>
      <c r="K723" s="164">
        <f t="shared" si="68"/>
        <v>6.3426341208198735</v>
      </c>
      <c r="L723" s="164">
        <f t="shared" si="69"/>
        <v>7.2410550893595618</v>
      </c>
      <c r="M723" s="164">
        <f t="shared" si="70"/>
        <v>9.3384818468447133</v>
      </c>
      <c r="N723" s="1">
        <f t="shared" si="72"/>
        <v>96.999999999998678</v>
      </c>
      <c r="O723" s="164">
        <f t="shared" si="71"/>
        <v>0.30927835051560493</v>
      </c>
    </row>
    <row r="724" spans="10:15" x14ac:dyDescent="0.25">
      <c r="J724" s="164">
        <f t="shared" si="67"/>
        <v>4.1604290926042049</v>
      </c>
      <c r="K724" s="164">
        <f t="shared" si="68"/>
        <v>6.3544613843919864</v>
      </c>
      <c r="L724" s="164">
        <f t="shared" si="69"/>
        <v>7.252985504968434</v>
      </c>
      <c r="M724" s="164">
        <f t="shared" si="70"/>
        <v>9.3505812500251153</v>
      </c>
      <c r="N724" s="1">
        <f t="shared" si="72"/>
        <v>97.099999999998673</v>
      </c>
      <c r="O724" s="164">
        <f t="shared" si="71"/>
        <v>0.29866117404751513</v>
      </c>
    </row>
    <row r="725" spans="10:15" x14ac:dyDescent="0.25">
      <c r="J725" s="164">
        <f t="shared" si="67"/>
        <v>4.1718630572961848</v>
      </c>
      <c r="K725" s="164">
        <f t="shared" si="68"/>
        <v>6.366294510042084</v>
      </c>
      <c r="L725" s="164">
        <f t="shared" si="69"/>
        <v>7.2649183226623064</v>
      </c>
      <c r="M725" s="164">
        <f t="shared" si="70"/>
        <v>9.3626772965735992</v>
      </c>
      <c r="N725" s="1">
        <f t="shared" si="72"/>
        <v>97.199999999998667</v>
      </c>
      <c r="O725" s="164">
        <f t="shared" si="71"/>
        <v>0.2880658436215402</v>
      </c>
    </row>
    <row r="726" spans="10:15" x14ac:dyDescent="0.25">
      <c r="J726" s="164">
        <f t="shared" si="67"/>
        <v>4.183316338394083</v>
      </c>
      <c r="K726" s="164">
        <f t="shared" si="68"/>
        <v>6.3781334971642965</v>
      </c>
      <c r="L726" s="164">
        <f t="shared" si="69"/>
        <v>7.2768535392798528</v>
      </c>
      <c r="M726" s="164">
        <f t="shared" si="70"/>
        <v>9.3747699854725717</v>
      </c>
      <c r="N726" s="1">
        <f t="shared" si="72"/>
        <v>97.299999999998661</v>
      </c>
      <c r="O726" s="164">
        <f t="shared" si="71"/>
        <v>0.27749229188092173</v>
      </c>
    </row>
    <row r="727" spans="10:15" x14ac:dyDescent="0.25">
      <c r="J727" s="164">
        <f t="shared" si="67"/>
        <v>4.1947889742316375</v>
      </c>
      <c r="K727" s="164">
        <f t="shared" si="68"/>
        <v>6.3899783451687142</v>
      </c>
      <c r="L727" s="164">
        <f t="shared" si="69"/>
        <v>7.2887911516736219</v>
      </c>
      <c r="M727" s="164">
        <f t="shared" si="70"/>
        <v>9.3868593157166238</v>
      </c>
      <c r="N727" s="1">
        <f t="shared" si="72"/>
        <v>97.399999999998656</v>
      </c>
      <c r="O727" s="164">
        <f t="shared" si="71"/>
        <v>0.26694045174552095</v>
      </c>
    </row>
    <row r="728" spans="10:15" x14ac:dyDescent="0.25">
      <c r="J728" s="164">
        <f t="shared" si="67"/>
        <v>4.206281003283574</v>
      </c>
      <c r="K728" s="164">
        <f t="shared" si="68"/>
        <v>6.4018290534813271</v>
      </c>
      <c r="L728" s="164">
        <f t="shared" si="69"/>
        <v>7.3007311567099711</v>
      </c>
      <c r="M728" s="164">
        <f t="shared" si="70"/>
        <v>9.3989452863124541</v>
      </c>
      <c r="N728" s="1">
        <f t="shared" si="72"/>
        <v>97.49999999999865</v>
      </c>
      <c r="O728" s="164">
        <f t="shared" si="71"/>
        <v>0.25641025641039761</v>
      </c>
    </row>
    <row r="729" spans="10:15" x14ac:dyDescent="0.25">
      <c r="J729" s="164">
        <f t="shared" si="67"/>
        <v>4.2177924641660089</v>
      </c>
      <c r="K729" s="164">
        <f t="shared" si="68"/>
        <v>6.4136856215439471</v>
      </c>
      <c r="L729" s="164">
        <f t="shared" si="69"/>
        <v>7.3126735512689844</v>
      </c>
      <c r="M729" s="164">
        <f t="shared" si="70"/>
        <v>9.4110278962787941</v>
      </c>
      <c r="N729" s="1">
        <f t="shared" si="72"/>
        <v>97.599999999998644</v>
      </c>
      <c r="O729" s="164">
        <f t="shared" si="71"/>
        <v>0.2459016393444049</v>
      </c>
    </row>
    <row r="730" spans="10:15" x14ac:dyDescent="0.25">
      <c r="J730" s="164">
        <f t="shared" si="67"/>
        <v>4.2293233956368823</v>
      </c>
      <c r="K730" s="164">
        <f t="shared" si="68"/>
        <v>6.4255480488141528</v>
      </c>
      <c r="L730" s="164">
        <f t="shared" si="69"/>
        <v>7.3246183322444169</v>
      </c>
      <c r="M730" s="164">
        <f t="shared" si="70"/>
        <v>9.4231071446463428</v>
      </c>
      <c r="N730" s="1">
        <f t="shared" si="72"/>
        <v>97.699999999998639</v>
      </c>
      <c r="O730" s="164">
        <f t="shared" si="71"/>
        <v>0.23541453428878079</v>
      </c>
    </row>
    <row r="731" spans="10:15" x14ac:dyDescent="0.25">
      <c r="J731" s="164">
        <f t="shared" si="67"/>
        <v>4.2408738365963581</v>
      </c>
      <c r="K731" s="164">
        <f t="shared" si="68"/>
        <v>6.4374163347652056</v>
      </c>
      <c r="L731" s="164">
        <f t="shared" si="69"/>
        <v>7.3365654965436091</v>
      </c>
      <c r="M731" s="164">
        <f t="shared" si="70"/>
        <v>9.4351830304577096</v>
      </c>
      <c r="N731" s="1">
        <f t="shared" si="72"/>
        <v>97.799999999998633</v>
      </c>
      <c r="O731" s="164">
        <f t="shared" si="71"/>
        <v>0.22494887525576601</v>
      </c>
    </row>
    <row r="732" spans="10:15" x14ac:dyDescent="0.25">
      <c r="J732" s="164">
        <f t="shared" si="67"/>
        <v>4.2524438260872648</v>
      </c>
      <c r="K732" s="164">
        <f t="shared" si="68"/>
        <v>6.4492904788859917</v>
      </c>
      <c r="L732" s="164">
        <f t="shared" si="69"/>
        <v>7.3485150410874276</v>
      </c>
      <c r="M732" s="164">
        <f t="shared" si="70"/>
        <v>9.4472555527673219</v>
      </c>
      <c r="N732" s="1">
        <f t="shared" si="72"/>
        <v>97.899999999998627</v>
      </c>
      <c r="O732" s="164">
        <f t="shared" si="71"/>
        <v>0.21450459652721143</v>
      </c>
    </row>
    <row r="733" spans="10:15" x14ac:dyDescent="0.25">
      <c r="J733" s="164">
        <f t="shared" si="67"/>
        <v>4.2640334032955129</v>
      </c>
      <c r="K733" s="164">
        <f t="shared" si="68"/>
        <v>6.4611704806809573</v>
      </c>
      <c r="L733" s="164">
        <f t="shared" si="69"/>
        <v>7.3604669628101957</v>
      </c>
      <c r="M733" s="164">
        <f t="shared" si="70"/>
        <v>9.4593247106413845</v>
      </c>
      <c r="N733" s="1">
        <f t="shared" si="72"/>
        <v>97.999999999998622</v>
      </c>
      <c r="O733" s="164">
        <f t="shared" si="71"/>
        <v>0.20408163265320489</v>
      </c>
    </row>
    <row r="734" spans="10:15" x14ac:dyDescent="0.25">
      <c r="J734" s="164">
        <f t="shared" si="67"/>
        <v>4.2756426075505285</v>
      </c>
      <c r="K734" s="164">
        <f t="shared" si="68"/>
        <v>6.4730563396700393</v>
      </c>
      <c r="L734" s="164">
        <f t="shared" si="69"/>
        <v>7.3724212586596245</v>
      </c>
      <c r="M734" s="164">
        <f t="shared" si="70"/>
        <v>9.4713905031577923</v>
      </c>
      <c r="N734" s="1">
        <f t="shared" si="72"/>
        <v>98.099999999998616</v>
      </c>
      <c r="O734" s="164">
        <f t="shared" si="71"/>
        <v>0.1936799184507052</v>
      </c>
    </row>
    <row r="735" spans="10:15" x14ac:dyDescent="0.25">
      <c r="J735" s="164">
        <f t="shared" si="67"/>
        <v>4.2872714783256791</v>
      </c>
      <c r="K735" s="164">
        <f t="shared" si="68"/>
        <v>6.4849480553885979</v>
      </c>
      <c r="L735" s="164">
        <f t="shared" si="69"/>
        <v>7.384377925596743</v>
      </c>
      <c r="M735" s="164">
        <f t="shared" si="70"/>
        <v>9.4834529294060825</v>
      </c>
      <c r="N735" s="1">
        <f t="shared" si="72"/>
        <v>98.19999999999861</v>
      </c>
      <c r="O735" s="164">
        <f t="shared" si="71"/>
        <v>0.18329938900218146</v>
      </c>
    </row>
    <row r="736" spans="10:15" x14ac:dyDescent="0.25">
      <c r="J736" s="164">
        <f t="shared" si="67"/>
        <v>4.2989200552387121</v>
      </c>
      <c r="K736" s="164">
        <f t="shared" si="68"/>
        <v>6.496845627387354</v>
      </c>
      <c r="L736" s="164">
        <f t="shared" si="69"/>
        <v>7.396336960595832</v>
      </c>
      <c r="M736" s="164">
        <f t="shared" si="70"/>
        <v>9.4955119884873493</v>
      </c>
      <c r="N736" s="1">
        <f t="shared" si="72"/>
        <v>98.299999999998604</v>
      </c>
      <c r="O736" s="164">
        <f t="shared" si="71"/>
        <v>0.17293997965426477</v>
      </c>
    </row>
    <row r="737" spans="10:15" x14ac:dyDescent="0.25">
      <c r="J737" s="164">
        <f t="shared" si="67"/>
        <v>4.3105883780521852</v>
      </c>
      <c r="K737" s="164">
        <f t="shared" si="68"/>
        <v>6.5087490552323208</v>
      </c>
      <c r="L737" s="164">
        <f t="shared" si="69"/>
        <v>7.4082983606443547</v>
      </c>
      <c r="M737" s="164">
        <f t="shared" si="70"/>
        <v>9.5075676795141906</v>
      </c>
      <c r="N737" s="1">
        <f t="shared" si="72"/>
        <v>98.399999999998599</v>
      </c>
      <c r="O737" s="164">
        <f t="shared" si="71"/>
        <v>0.16260162601640538</v>
      </c>
    </row>
    <row r="738" spans="10:15" x14ac:dyDescent="0.25">
      <c r="J738" s="164">
        <f t="shared" si="67"/>
        <v>4.3222764866739176</v>
      </c>
      <c r="K738" s="164">
        <f t="shared" si="68"/>
        <v>6.5206583385047452</v>
      </c>
      <c r="L738" s="164">
        <f t="shared" si="69"/>
        <v>7.4202621227428978</v>
      </c>
      <c r="M738" s="164">
        <f t="shared" si="70"/>
        <v>9.5196200016106385</v>
      </c>
      <c r="N738" s="1">
        <f t="shared" si="72"/>
        <v>98.499999999998593</v>
      </c>
      <c r="O738" s="164">
        <f t="shared" si="71"/>
        <v>0.15228426395953498</v>
      </c>
    </row>
    <row r="739" spans="10:15" x14ac:dyDescent="0.25">
      <c r="J739" s="164">
        <f t="shared" si="67"/>
        <v>4.3339844211574157</v>
      </c>
      <c r="K739" s="164">
        <f t="shared" si="68"/>
        <v>6.5325734768010344</v>
      </c>
      <c r="L739" s="164">
        <f t="shared" si="69"/>
        <v>7.4322282439050884</v>
      </c>
      <c r="M739" s="164">
        <f t="shared" si="70"/>
        <v>9.5316689539120922</v>
      </c>
      <c r="N739" s="1">
        <f t="shared" si="72"/>
        <v>98.599999999998587</v>
      </c>
      <c r="O739" s="164">
        <f t="shared" si="71"/>
        <v>0.14198782961475054</v>
      </c>
    </row>
    <row r="740" spans="10:15" x14ac:dyDescent="0.25">
      <c r="J740" s="164">
        <f t="shared" si="67"/>
        <v>4.3457122217023372</v>
      </c>
      <c r="K740" s="164">
        <f t="shared" si="68"/>
        <v>6.5444944697327028</v>
      </c>
      <c r="L740" s="164">
        <f t="shared" si="69"/>
        <v>7.4441967211575539</v>
      </c>
      <c r="M740" s="164">
        <f t="shared" si="70"/>
        <v>9.5437145355652646</v>
      </c>
      <c r="N740" s="1">
        <f t="shared" si="72"/>
        <v>98.699999999998582</v>
      </c>
      <c r="O740" s="164">
        <f t="shared" si="71"/>
        <v>0.13171225937198017</v>
      </c>
    </row>
    <row r="741" spans="10:15" x14ac:dyDescent="0.25">
      <c r="J741" s="164">
        <f t="shared" si="67"/>
        <v>4.3574599286549223</v>
      </c>
      <c r="K741" s="164">
        <f t="shared" si="68"/>
        <v>6.5564213169263024</v>
      </c>
      <c r="L741" s="164">
        <f t="shared" si="69"/>
        <v>7.4561675515398331</v>
      </c>
      <c r="M741" s="164">
        <f t="shared" si="70"/>
        <v>9.5557567457281039</v>
      </c>
      <c r="N741" s="1">
        <f t="shared" si="72"/>
        <v>98.799999999998576</v>
      </c>
      <c r="O741" s="164">
        <f t="shared" si="71"/>
        <v>0.12145748987868821</v>
      </c>
    </row>
    <row r="742" spans="10:15" x14ac:dyDescent="0.25">
      <c r="J742" s="164">
        <f t="shared" si="67"/>
        <v>4.3692275825084508</v>
      </c>
      <c r="K742" s="164">
        <f t="shared" si="68"/>
        <v>6.5683540180233555</v>
      </c>
      <c r="L742" s="164">
        <f t="shared" si="69"/>
        <v>7.4681407321043158</v>
      </c>
      <c r="M742" s="164">
        <f t="shared" si="70"/>
        <v>9.5677955835697368</v>
      </c>
      <c r="N742" s="1">
        <f t="shared" si="72"/>
        <v>98.89999999999857</v>
      </c>
      <c r="O742" s="164">
        <f t="shared" si="71"/>
        <v>0.11122345803856959</v>
      </c>
    </row>
    <row r="743" spans="10:15" x14ac:dyDescent="0.25">
      <c r="J743" s="164">
        <f t="shared" si="67"/>
        <v>4.3810152239036979</v>
      </c>
      <c r="K743" s="164">
        <f t="shared" si="68"/>
        <v>6.5802925726803059</v>
      </c>
      <c r="L743" s="164">
        <f t="shared" si="69"/>
        <v>7.4801162599161923</v>
      </c>
      <c r="M743" s="164">
        <f t="shared" si="70"/>
        <v>9.5798310482704085</v>
      </c>
      <c r="N743" s="1">
        <f t="shared" si="72"/>
        <v>98.999999999998565</v>
      </c>
      <c r="O743" s="164">
        <f t="shared" si="71"/>
        <v>0.10101010101024777</v>
      </c>
    </row>
    <row r="744" spans="10:15" x14ac:dyDescent="0.25">
      <c r="J744" s="164">
        <f t="shared" si="67"/>
        <v>4.392822893629388</v>
      </c>
      <c r="K744" s="164">
        <f t="shared" si="68"/>
        <v>6.5922369805684378</v>
      </c>
      <c r="L744" s="164">
        <f t="shared" si="69"/>
        <v>7.4920941320533725</v>
      </c>
      <c r="M744" s="164">
        <f t="shared" si="70"/>
        <v>9.5918631390214113</v>
      </c>
      <c r="N744" s="1">
        <f t="shared" si="72"/>
        <v>99.099999999998559</v>
      </c>
      <c r="O744" s="164">
        <f t="shared" si="71"/>
        <v>9.0817356205999289E-2</v>
      </c>
    </row>
    <row r="745" spans="10:15" x14ac:dyDescent="0.25">
      <c r="J745" s="164">
        <f t="shared" si="67"/>
        <v>4.4046506326226487</v>
      </c>
      <c r="K745" s="164">
        <f t="shared" si="68"/>
        <v>6.6041872413738334</v>
      </c>
      <c r="L745" s="164">
        <f t="shared" si="69"/>
        <v>7.5040743456064298</v>
      </c>
      <c r="M745" s="164">
        <f t="shared" si="70"/>
        <v>9.6038918550250276</v>
      </c>
      <c r="N745" s="1">
        <f t="shared" si="72"/>
        <v>99.199999999998553</v>
      </c>
      <c r="O745" s="164">
        <f t="shared" si="71"/>
        <v>8.0645161290469503E-2</v>
      </c>
    </row>
    <row r="746" spans="10:15" x14ac:dyDescent="0.25">
      <c r="J746" s="164">
        <f t="shared" si="67"/>
        <v>4.416498481969481</v>
      </c>
      <c r="K746" s="164">
        <f t="shared" si="68"/>
        <v>6.6161433547972957</v>
      </c>
      <c r="L746" s="164">
        <f t="shared" si="69"/>
        <v>7.5160568976785358</v>
      </c>
      <c r="M746" s="164">
        <f t="shared" si="70"/>
        <v>9.6159171954944735</v>
      </c>
      <c r="N746" s="1">
        <f t="shared" si="72"/>
        <v>99.299999999998548</v>
      </c>
      <c r="O746" s="164">
        <f t="shared" si="71"/>
        <v>7.0493454179402448E-2</v>
      </c>
    </row>
    <row r="747" spans="10:15" x14ac:dyDescent="0.25">
      <c r="J747" s="164">
        <f t="shared" si="67"/>
        <v>4.4283664829052229</v>
      </c>
      <c r="K747" s="164">
        <f t="shared" si="68"/>
        <v>6.6281053205542992</v>
      </c>
      <c r="L747" s="164">
        <f t="shared" si="69"/>
        <v>7.5280417853854011</v>
      </c>
      <c r="M747" s="164">
        <f t="shared" si="70"/>
        <v>9.6279391596538204</v>
      </c>
      <c r="N747" s="1">
        <f t="shared" si="72"/>
        <v>99.399999999998542</v>
      </c>
      <c r="O747" s="164">
        <f t="shared" si="71"/>
        <v>6.0362173038376099E-2</v>
      </c>
    </row>
    <row r="748" spans="10:15" x14ac:dyDescent="0.25">
      <c r="J748" s="164">
        <f t="shared" si="67"/>
        <v>4.4402546768150017</v>
      </c>
      <c r="K748" s="164">
        <f t="shared" si="68"/>
        <v>6.640073138374917</v>
      </c>
      <c r="L748" s="164">
        <f t="shared" si="69"/>
        <v>7.5400290058551978</v>
      </c>
      <c r="M748" s="164">
        <f t="shared" si="70"/>
        <v>9.6399577467379487</v>
      </c>
      <c r="N748" s="1">
        <f t="shared" si="72"/>
        <v>99.499999999998536</v>
      </c>
      <c r="O748" s="164">
        <f t="shared" si="71"/>
        <v>5.0251256281555357E-2</v>
      </c>
    </row>
    <row r="749" spans="10:15" x14ac:dyDescent="0.25">
      <c r="J749" s="164">
        <f t="shared" si="67"/>
        <v>4.4521631052342316</v>
      </c>
      <c r="K749" s="164">
        <f t="shared" si="68"/>
        <v>6.6520468080037789</v>
      </c>
      <c r="L749" s="164">
        <f t="shared" si="69"/>
        <v>7.5520185562285276</v>
      </c>
      <c r="M749" s="164">
        <f t="shared" si="70"/>
        <v>9.6519729559924876</v>
      </c>
      <c r="N749" s="1">
        <f t="shared" si="72"/>
        <v>99.599999999998531</v>
      </c>
      <c r="O749" s="164">
        <f t="shared" si="71"/>
        <v>4.0160642570429061E-2</v>
      </c>
    </row>
    <row r="750" spans="10:15" x14ac:dyDescent="0.25">
      <c r="J750" s="164">
        <f t="shared" si="67"/>
        <v>4.4640918098490587</v>
      </c>
      <c r="K750" s="164">
        <f t="shared" si="68"/>
        <v>6.6640263291999862</v>
      </c>
      <c r="L750" s="164">
        <f t="shared" si="69"/>
        <v>7.5640104336583205</v>
      </c>
      <c r="M750" s="164">
        <f t="shared" si="70"/>
        <v>9.6639847866737405</v>
      </c>
      <c r="N750" s="1">
        <f t="shared" si="72"/>
        <v>99.699999999998525</v>
      </c>
      <c r="O750" s="164">
        <f t="shared" si="71"/>
        <v>3.0090270812586084E-2</v>
      </c>
    </row>
    <row r="751" spans="10:15" x14ac:dyDescent="0.25">
      <c r="J751" s="164">
        <f t="shared" si="67"/>
        <v>4.4760408324968557</v>
      </c>
      <c r="K751" s="164">
        <f t="shared" si="68"/>
        <v>6.6760117017370773</v>
      </c>
      <c r="L751" s="164">
        <f t="shared" si="69"/>
        <v>7.5760046353098058</v>
      </c>
      <c r="M751" s="164">
        <f t="shared" si="70"/>
        <v>9.6759932380486351</v>
      </c>
      <c r="N751" s="1">
        <f t="shared" si="72"/>
        <v>99.799999999998519</v>
      </c>
      <c r="O751" s="164">
        <f t="shared" si="71"/>
        <v>2.0040080160470097E-2</v>
      </c>
    </row>
    <row r="752" spans="10:15" x14ac:dyDescent="0.25">
      <c r="J752" s="164">
        <f t="shared" si="67"/>
        <v>4.4880102151666925</v>
      </c>
      <c r="K752" s="164">
        <f t="shared" si="68"/>
        <v>6.6880029254029534</v>
      </c>
      <c r="L752" s="164">
        <f t="shared" si="69"/>
        <v>7.5880011583604352</v>
      </c>
      <c r="M752" s="164">
        <f t="shared" si="70"/>
        <v>9.6879983093946631</v>
      </c>
      <c r="N752" s="1">
        <f t="shared" si="72"/>
        <v>99.899999999998514</v>
      </c>
      <c r="O752" s="164">
        <f t="shared" si="71"/>
        <v>1.001001001015922E-2</v>
      </c>
    </row>
    <row r="753" spans="10:15" x14ac:dyDescent="0.25">
      <c r="J753" s="164">
        <f t="shared" si="67"/>
        <v>4.4999999999998206</v>
      </c>
      <c r="K753" s="164">
        <f t="shared" si="68"/>
        <v>6.6999999999998208</v>
      </c>
      <c r="L753" s="164">
        <f t="shared" si="69"/>
        <v>7.5999999999998202</v>
      </c>
      <c r="M753" s="164">
        <f t="shared" si="70"/>
        <v>9.6999999999998199</v>
      </c>
      <c r="N753" s="1">
        <f t="shared" si="72"/>
        <v>99.999999999998508</v>
      </c>
      <c r="O753" s="164">
        <f t="shared" si="71"/>
        <v>1.4921397450962104E-13</v>
      </c>
    </row>
  </sheetData>
  <sheetProtection password="DFF6" sheet="1" objects="1" scenarios="1"/>
  <mergeCells count="16">
    <mergeCell ref="A14:B14"/>
    <mergeCell ref="A1:H1"/>
    <mergeCell ref="A5:B5"/>
    <mergeCell ref="A7:B7"/>
    <mergeCell ref="A8:B8"/>
    <mergeCell ref="A9:B9"/>
    <mergeCell ref="A31:B32"/>
    <mergeCell ref="A38:C38"/>
    <mergeCell ref="A39:C39"/>
    <mergeCell ref="A40:C40"/>
    <mergeCell ref="A15:B16"/>
    <mergeCell ref="A17:B18"/>
    <mergeCell ref="A19:B20"/>
    <mergeCell ref="A26:B26"/>
    <mergeCell ref="A27:B28"/>
    <mergeCell ref="A29:B30"/>
  </mergeCells>
  <printOptions gridLines="1"/>
  <pageMargins left="0.75" right="0.75" top="1" bottom="1" header="0.5" footer="0.5"/>
  <pageSetup scale="59" fitToHeight="2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oject xmlns="80727368-2d85-4693-8aca-8c33fb2339f5" xsi:nil="true"/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84099C5946FA6344AFBC08FDA28BB5E3000F2A5536EED47B428001DEFDF00DB8CF" ma:contentTypeVersion="15" ma:contentTypeDescription="" ma:contentTypeScope="" ma:versionID="bfb6b22dab382251b0c02c8e386de916">
  <xsd:schema xmlns:xsd="http://www.w3.org/2001/XMLSchema" xmlns:xs="http://www.w3.org/2001/XMLSchema" xmlns:p="http://schemas.microsoft.com/office/2006/metadata/properties" xmlns:ns2="80727368-2d85-4693-8aca-8c33fb2339f5" xmlns:ns3="http://schemas.microsoft.com/sharepoint/v4" xmlns:ns4="b031f331-093e-4af9-b9a8-5fb9941cd8bc" targetNamespace="http://schemas.microsoft.com/office/2006/metadata/properties" ma:root="true" ma:fieldsID="5c93f44f4009ca46a104534810bbd433" ns2:_="" ns3:_="" ns4:_="">
    <xsd:import namespace="80727368-2d85-4693-8aca-8c33fb2339f5"/>
    <xsd:import namespace="http://schemas.microsoft.com/sharepoint/v4"/>
    <xsd:import namespace="b031f331-093e-4af9-b9a8-5fb9941cd8bc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roject_x003a_Description" minOccurs="0"/>
                <xsd:element ref="ns2:SharedWithUsers" minOccurs="0"/>
                <xsd:element ref="ns3:IconOverlay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27368-2d85-4693-8aca-8c33fb2339f5" elementFormDefault="qualified">
    <xsd:import namespace="http://schemas.microsoft.com/office/2006/documentManagement/types"/>
    <xsd:import namespace="http://schemas.microsoft.com/office/infopath/2007/PartnerControls"/>
    <xsd:element name="Project" ma:index="8" nillable="true" ma:displayName="Project" ma:list="{466bfe19-0901-498c-8ba9-2a12267cbd25}" ma:internalName="Project" ma:readOnly="false" ma:showField="Title" ma:web="80727368-2d85-4693-8aca-8c33fb2339f5">
      <xsd:simpleType>
        <xsd:restriction base="dms:Lookup"/>
      </xsd:simpleType>
    </xsd:element>
    <xsd:element name="Project_x003a_Description" ma:index="9" nillable="true" ma:displayName="Project:Description" ma:list="{466bfe19-0901-498c-8ba9-2a12267cbd25}" ma:internalName="Project_x003A_Description" ma:readOnly="true" ma:showField="CategoryDescription" ma:web="80727368-2d85-4693-8aca-8c33fb2339f5">
      <xsd:simpleType>
        <xsd:restriction base="dms:Lookup"/>
      </xsd:simpleType>
    </xsd:element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2" nillable="true" ma:displayName="Sharing Hint Hash" ma:internalName="SharingHintHash" ma:readOnly="true">
      <xsd:simpleType>
        <xsd:restriction base="dms:Text"/>
      </xsd:simple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4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5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31f331-093e-4af9-b9a8-5fb9941cd8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8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630D83-3C83-4159-9BA9-CFEBDD8065A9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sharepoint/v4"/>
    <ds:schemaRef ds:uri="http://schemas.openxmlformats.org/package/2006/metadata/core-properties"/>
    <ds:schemaRef ds:uri="http://schemas.microsoft.com/office/2006/metadata/properties"/>
    <ds:schemaRef ds:uri="80727368-2d85-4693-8aca-8c33fb2339f5"/>
    <ds:schemaRef ds:uri="http://purl.org/dc/terms/"/>
    <ds:schemaRef ds:uri="b031f331-093e-4af9-b9a8-5fb9941cd8bc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23AF5BB-E2C6-4A92-9C14-B9FCAD3283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727368-2d85-4693-8aca-8c33fb2339f5"/>
    <ds:schemaRef ds:uri="http://schemas.microsoft.com/sharepoint/v4"/>
    <ds:schemaRef ds:uri="b031f331-093e-4af9-b9a8-5fb9941cd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4506F9-6A84-4321-999B-8C8647ED82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Site Data</vt:lpstr>
      <vt:lpstr>BMPs</vt:lpstr>
      <vt:lpstr>Channel and Flood Protection</vt:lpstr>
      <vt:lpstr>BMPs!Print_Area</vt:lpstr>
    </vt:vector>
  </TitlesOfParts>
  <Company>Hirschman Water &amp; Environment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Deb Caraco</dc:creator>
  <cp:lastModifiedBy>Laura Gardner</cp:lastModifiedBy>
  <cp:lastPrinted>2010-05-25T15:30:42Z</cp:lastPrinted>
  <dcterms:created xsi:type="dcterms:W3CDTF">2008-01-28T21:38:32Z</dcterms:created>
  <dcterms:modified xsi:type="dcterms:W3CDTF">2017-12-06T19:47:13Z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0x01010084099C5946FA6344AFBC08FDA28BB5E3000F2A5536EED47B428001DEFDF00DB8CF</vt:lpwstr>
  </property>
  <property fmtid="{D5CDD505-2E9C-101B-9397-08002B2CF9AE}" pid="3" name="URL">
    <vt:lpwstr/>
  </property>
  <property fmtid="{D5CDD505-2E9C-101B-9397-08002B2CF9AE}" pid="4" name="ContentType">
    <vt:lpwstr>Project Document</vt:lpwstr>
  </property>
  <property fmtid="{D5CDD505-2E9C-101B-9397-08002B2CF9AE}" pid="5" name="DocumentSetDescription">
    <vt:lpwstr/>
  </property>
</Properties>
</file>