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767E123C-2D42-499B-B769-7811944E5229}" xr6:coauthVersionLast="47" xr6:coauthVersionMax="47" xr10:uidLastSave="{00000000-0000-0000-0000-000000000000}"/>
  <bookViews>
    <workbookView xWindow="-120" yWindow="-120" windowWidth="29040" windowHeight="15720" xr2:uid="{81DC5515-9C97-4334-AE83-0E3D57690AAB}"/>
  </bookViews>
  <sheets>
    <sheet name="Stage-Discharg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I6" i="1" s="1"/>
  <c r="O4" i="1"/>
  <c r="B20" i="1"/>
  <c r="D20" i="1"/>
  <c r="F20" i="1"/>
  <c r="H20" i="1"/>
  <c r="J20" i="1"/>
  <c r="B21" i="1"/>
  <c r="D21" i="1"/>
  <c r="F21" i="1"/>
  <c r="H21" i="1"/>
  <c r="J21" i="1"/>
  <c r="B25" i="1"/>
  <c r="C25" i="1"/>
  <c r="D25" i="1"/>
  <c r="E25" i="1"/>
  <c r="F25" i="1"/>
  <c r="G25" i="1"/>
  <c r="H25" i="1"/>
  <c r="I25" i="1"/>
  <c r="L25" i="1"/>
  <c r="A26" i="1"/>
  <c r="L26" i="1" s="1"/>
  <c r="B26" i="1"/>
  <c r="C26" i="1"/>
  <c r="D26" i="1"/>
  <c r="E26" i="1"/>
  <c r="F26" i="1"/>
  <c r="G26" i="1"/>
  <c r="H26" i="1"/>
  <c r="J26" i="1" s="1"/>
  <c r="K26" i="1" s="1"/>
  <c r="M26" i="1" s="1"/>
  <c r="B70" i="1" s="1"/>
  <c r="I26" i="1"/>
  <c r="N26" i="1"/>
  <c r="N27" i="1"/>
  <c r="N28" i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A69" i="1"/>
  <c r="J25" i="1" l="1"/>
  <c r="K25" i="1" s="1"/>
  <c r="M25" i="1" s="1"/>
  <c r="B69" i="1" s="1"/>
  <c r="A27" i="1"/>
  <c r="A70" i="1"/>
  <c r="G27" i="1" l="1"/>
  <c r="H27" i="1"/>
  <c r="I27" i="1"/>
  <c r="D27" i="1"/>
  <c r="E27" i="1"/>
  <c r="J27" i="1" s="1"/>
  <c r="K27" i="1" s="1"/>
  <c r="M27" i="1" s="1"/>
  <c r="B71" i="1" s="1"/>
  <c r="C27" i="1"/>
  <c r="A71" i="1"/>
  <c r="B27" i="1"/>
  <c r="A28" i="1"/>
  <c r="F27" i="1"/>
  <c r="L27" i="1"/>
  <c r="A29" i="1" l="1"/>
  <c r="E28" i="1"/>
  <c r="F28" i="1"/>
  <c r="G28" i="1"/>
  <c r="H28" i="1"/>
  <c r="A72" i="1"/>
  <c r="I28" i="1"/>
  <c r="L28" i="1"/>
  <c r="C28" i="1"/>
  <c r="B28" i="1"/>
  <c r="D28" i="1"/>
  <c r="J28" i="1" l="1"/>
  <c r="K28" i="1" s="1"/>
  <c r="M28" i="1" s="1"/>
  <c r="B72" i="1" s="1"/>
  <c r="B29" i="1"/>
  <c r="C29" i="1"/>
  <c r="D29" i="1"/>
  <c r="A30" i="1"/>
  <c r="A73" i="1"/>
  <c r="F29" i="1"/>
  <c r="G29" i="1"/>
  <c r="H29" i="1"/>
  <c r="I29" i="1"/>
  <c r="L29" i="1"/>
  <c r="E29" i="1"/>
  <c r="J29" i="1" s="1"/>
  <c r="K29" i="1" s="1"/>
  <c r="M29" i="1" l="1"/>
  <c r="B73" i="1" s="1"/>
  <c r="I30" i="1"/>
  <c r="A74" i="1"/>
  <c r="L30" i="1"/>
  <c r="B30" i="1"/>
  <c r="E30" i="1"/>
  <c r="F30" i="1"/>
  <c r="G30" i="1"/>
  <c r="C30" i="1"/>
  <c r="D30" i="1"/>
  <c r="H30" i="1"/>
  <c r="A31" i="1"/>
  <c r="A75" i="1" l="1"/>
  <c r="G31" i="1"/>
  <c r="H31" i="1"/>
  <c r="I31" i="1"/>
  <c r="L31" i="1"/>
  <c r="A32" i="1"/>
  <c r="B31" i="1"/>
  <c r="C31" i="1"/>
  <c r="D31" i="1"/>
  <c r="E31" i="1"/>
  <c r="F31" i="1"/>
  <c r="J30" i="1"/>
  <c r="K30" i="1" s="1"/>
  <c r="M30" i="1" s="1"/>
  <c r="B74" i="1" s="1"/>
  <c r="J31" i="1" l="1"/>
  <c r="K31" i="1" s="1"/>
  <c r="M31" i="1" s="1"/>
  <c r="B75" i="1" s="1"/>
  <c r="C32" i="1"/>
  <c r="D32" i="1"/>
  <c r="F32" i="1"/>
  <c r="E32" i="1"/>
  <c r="A33" i="1"/>
  <c r="L32" i="1"/>
  <c r="H32" i="1"/>
  <c r="B32" i="1"/>
  <c r="G32" i="1"/>
  <c r="I32" i="1"/>
  <c r="A76" i="1"/>
  <c r="L33" i="1" l="1"/>
  <c r="I33" i="1"/>
  <c r="B33" i="1"/>
  <c r="H33" i="1"/>
  <c r="C33" i="1"/>
  <c r="D33" i="1"/>
  <c r="E33" i="1"/>
  <c r="F33" i="1"/>
  <c r="G33" i="1"/>
  <c r="A34" i="1"/>
  <c r="A77" i="1"/>
  <c r="J32" i="1"/>
  <c r="K32" i="1" s="1"/>
  <c r="M32" i="1" s="1"/>
  <c r="B76" i="1" s="1"/>
  <c r="I34" i="1" l="1"/>
  <c r="L34" i="1"/>
  <c r="A35" i="1"/>
  <c r="A78" i="1"/>
  <c r="B34" i="1"/>
  <c r="C34" i="1"/>
  <c r="D34" i="1"/>
  <c r="E34" i="1"/>
  <c r="F34" i="1"/>
  <c r="G34" i="1"/>
  <c r="H34" i="1"/>
  <c r="J33" i="1"/>
  <c r="K33" i="1" s="1"/>
  <c r="M33" i="1" s="1"/>
  <c r="B77" i="1" s="1"/>
  <c r="J34" i="1" l="1"/>
  <c r="K34" i="1" s="1"/>
  <c r="M34" i="1" s="1"/>
  <c r="B78" i="1" s="1"/>
  <c r="E35" i="1"/>
  <c r="F35" i="1"/>
  <c r="G35" i="1"/>
  <c r="H35" i="1"/>
  <c r="B35" i="1"/>
  <c r="C35" i="1"/>
  <c r="A79" i="1"/>
  <c r="L35" i="1"/>
  <c r="A36" i="1"/>
  <c r="D35" i="1"/>
  <c r="I35" i="1"/>
  <c r="A37" i="1" l="1"/>
  <c r="C36" i="1"/>
  <c r="A80" i="1"/>
  <c r="I36" i="1"/>
  <c r="D36" i="1"/>
  <c r="E36" i="1"/>
  <c r="F36" i="1"/>
  <c r="G36" i="1"/>
  <c r="H36" i="1"/>
  <c r="B36" i="1"/>
  <c r="L36" i="1"/>
  <c r="J35" i="1"/>
  <c r="K35" i="1" s="1"/>
  <c r="M35" i="1" s="1"/>
  <c r="B79" i="1" s="1"/>
  <c r="J36" i="1" l="1"/>
  <c r="K36" i="1" s="1"/>
  <c r="M36" i="1" s="1"/>
  <c r="B80" i="1" s="1"/>
  <c r="B37" i="1"/>
  <c r="L37" i="1"/>
  <c r="A81" i="1"/>
  <c r="A38" i="1"/>
  <c r="C37" i="1"/>
  <c r="D37" i="1"/>
  <c r="E37" i="1"/>
  <c r="F37" i="1"/>
  <c r="G37" i="1"/>
  <c r="H37" i="1"/>
  <c r="I37" i="1"/>
  <c r="J37" i="1" l="1"/>
  <c r="K37" i="1" s="1"/>
  <c r="M37" i="1" s="1"/>
  <c r="B81" i="1" s="1"/>
  <c r="G38" i="1"/>
  <c r="H38" i="1"/>
  <c r="I38" i="1"/>
  <c r="E38" i="1"/>
  <c r="D38" i="1"/>
  <c r="A82" i="1"/>
  <c r="B38" i="1"/>
  <c r="C38" i="1"/>
  <c r="F38" i="1"/>
  <c r="L38" i="1"/>
  <c r="A39" i="1"/>
  <c r="A40" i="1" l="1"/>
  <c r="E39" i="1"/>
  <c r="H39" i="1"/>
  <c r="A83" i="1"/>
  <c r="L39" i="1"/>
  <c r="F39" i="1"/>
  <c r="G39" i="1"/>
  <c r="I39" i="1"/>
  <c r="C39" i="1"/>
  <c r="B39" i="1"/>
  <c r="D39" i="1"/>
  <c r="J38" i="1"/>
  <c r="K38" i="1" s="1"/>
  <c r="M38" i="1" s="1"/>
  <c r="B82" i="1" s="1"/>
  <c r="J39" i="1" l="1"/>
  <c r="K39" i="1" s="1"/>
  <c r="M39" i="1" s="1"/>
  <c r="B83" i="1" s="1"/>
  <c r="B40" i="1"/>
  <c r="C40" i="1"/>
  <c r="D40" i="1"/>
  <c r="A41" i="1"/>
  <c r="A84" i="1"/>
  <c r="I40" i="1"/>
  <c r="L40" i="1"/>
  <c r="E40" i="1"/>
  <c r="G40" i="1"/>
  <c r="F40" i="1"/>
  <c r="H40" i="1"/>
  <c r="J40" i="1" l="1"/>
  <c r="K40" i="1" s="1"/>
  <c r="M40" i="1" s="1"/>
  <c r="B84" i="1" s="1"/>
  <c r="I41" i="1"/>
  <c r="A85" i="1"/>
  <c r="L41" i="1"/>
  <c r="F41" i="1"/>
  <c r="B41" i="1"/>
  <c r="C41" i="1"/>
  <c r="D41" i="1"/>
  <c r="E41" i="1"/>
  <c r="G41" i="1"/>
  <c r="H41" i="1"/>
  <c r="A42" i="1"/>
  <c r="A86" i="1" l="1"/>
  <c r="G42" i="1"/>
  <c r="H42" i="1"/>
  <c r="A43" i="1"/>
  <c r="I42" i="1"/>
  <c r="L42" i="1"/>
  <c r="B42" i="1"/>
  <c r="C42" i="1"/>
  <c r="D42" i="1"/>
  <c r="E42" i="1"/>
  <c r="F42" i="1"/>
  <c r="J41" i="1"/>
  <c r="K41" i="1" s="1"/>
  <c r="M41" i="1" s="1"/>
  <c r="B85" i="1" s="1"/>
  <c r="J42" i="1" l="1"/>
  <c r="K42" i="1" s="1"/>
  <c r="M42" i="1" s="1"/>
  <c r="B86" i="1" s="1"/>
  <c r="C43" i="1"/>
  <c r="D43" i="1"/>
  <c r="E43" i="1"/>
  <c r="F43" i="1"/>
  <c r="A44" i="1"/>
  <c r="H43" i="1"/>
  <c r="A87" i="1"/>
  <c r="L43" i="1"/>
  <c r="I43" i="1"/>
  <c r="B43" i="1"/>
  <c r="G43" i="1"/>
  <c r="L44" i="1" l="1"/>
  <c r="G44" i="1"/>
  <c r="I44" i="1"/>
  <c r="B44" i="1"/>
  <c r="H44" i="1"/>
  <c r="C44" i="1"/>
  <c r="D44" i="1"/>
  <c r="E44" i="1"/>
  <c r="J44" i="1" s="1"/>
  <c r="K44" i="1" s="1"/>
  <c r="M44" i="1" s="1"/>
  <c r="B88" i="1" s="1"/>
  <c r="F44" i="1"/>
  <c r="A45" i="1"/>
  <c r="A88" i="1"/>
  <c r="J43" i="1"/>
  <c r="K43" i="1" s="1"/>
  <c r="M43" i="1" s="1"/>
  <c r="B87" i="1" s="1"/>
  <c r="I45" i="1" l="1"/>
  <c r="L45" i="1"/>
  <c r="A46" i="1"/>
  <c r="B45" i="1"/>
  <c r="C45" i="1"/>
  <c r="D45" i="1"/>
  <c r="E45" i="1"/>
  <c r="G45" i="1"/>
  <c r="F45" i="1"/>
  <c r="H45" i="1"/>
  <c r="A89" i="1"/>
  <c r="J45" i="1" l="1"/>
  <c r="K45" i="1" s="1"/>
  <c r="M45" i="1" s="1"/>
  <c r="B89" i="1" s="1"/>
  <c r="E46" i="1"/>
  <c r="F46" i="1"/>
  <c r="G46" i="1"/>
  <c r="H46" i="1"/>
  <c r="B46" i="1"/>
  <c r="C46" i="1"/>
  <c r="A47" i="1"/>
  <c r="D46" i="1"/>
  <c r="I46" i="1"/>
  <c r="L46" i="1"/>
  <c r="A90" i="1"/>
  <c r="A48" i="1" l="1"/>
  <c r="C47" i="1"/>
  <c r="A91" i="1"/>
  <c r="F47" i="1"/>
  <c r="D47" i="1"/>
  <c r="I47" i="1"/>
  <c r="E47" i="1"/>
  <c r="G47" i="1"/>
  <c r="H47" i="1"/>
  <c r="B47" i="1"/>
  <c r="L47" i="1"/>
  <c r="J46" i="1"/>
  <c r="K46" i="1" s="1"/>
  <c r="M46" i="1" s="1"/>
  <c r="B90" i="1" s="1"/>
  <c r="J47" i="1" l="1"/>
  <c r="K47" i="1" s="1"/>
  <c r="M47" i="1" s="1"/>
  <c r="B91" i="1" s="1"/>
  <c r="B48" i="1"/>
  <c r="L48" i="1"/>
  <c r="A92" i="1"/>
  <c r="A49" i="1"/>
  <c r="G48" i="1"/>
  <c r="H48" i="1"/>
  <c r="I48" i="1"/>
  <c r="E48" i="1"/>
  <c r="C48" i="1"/>
  <c r="D48" i="1"/>
  <c r="F48" i="1"/>
  <c r="J48" i="1" l="1"/>
  <c r="K48" i="1" s="1"/>
  <c r="M48" i="1" s="1"/>
  <c r="B92" i="1" s="1"/>
  <c r="G49" i="1"/>
  <c r="H49" i="1"/>
  <c r="I49" i="1"/>
  <c r="E49" i="1"/>
  <c r="D49" i="1"/>
  <c r="C49" i="1"/>
  <c r="A93" i="1"/>
  <c r="B49" i="1"/>
  <c r="L49" i="1"/>
  <c r="F49" i="1"/>
  <c r="A50" i="1"/>
  <c r="A51" i="1" l="1"/>
  <c r="E50" i="1"/>
  <c r="L50" i="1"/>
  <c r="F50" i="1"/>
  <c r="H50" i="1"/>
  <c r="A94" i="1"/>
  <c r="G50" i="1"/>
  <c r="I50" i="1"/>
  <c r="B50" i="1"/>
  <c r="C50" i="1"/>
  <c r="D50" i="1"/>
  <c r="J49" i="1"/>
  <c r="K49" i="1" s="1"/>
  <c r="M49" i="1" s="1"/>
  <c r="B93" i="1" s="1"/>
  <c r="J50" i="1" l="1"/>
  <c r="K50" i="1" s="1"/>
  <c r="M50" i="1" s="1"/>
  <c r="B94" i="1" s="1"/>
  <c r="B51" i="1"/>
  <c r="C51" i="1"/>
  <c r="D51" i="1"/>
  <c r="A95" i="1"/>
  <c r="A52" i="1"/>
  <c r="I51" i="1"/>
  <c r="E51" i="1"/>
  <c r="G51" i="1"/>
  <c r="L51" i="1"/>
  <c r="H51" i="1"/>
  <c r="F51" i="1"/>
  <c r="J51" i="1" l="1"/>
  <c r="K51" i="1" s="1"/>
  <c r="M51" i="1" s="1"/>
  <c r="B95" i="1" s="1"/>
  <c r="I52" i="1"/>
  <c r="A96" i="1"/>
  <c r="L52" i="1"/>
  <c r="F52" i="1"/>
  <c r="G52" i="1"/>
  <c r="B52" i="1"/>
  <c r="D52" i="1"/>
  <c r="C52" i="1"/>
  <c r="E52" i="1"/>
  <c r="H52" i="1"/>
  <c r="A53" i="1"/>
  <c r="A97" i="1" l="1"/>
  <c r="G53" i="1"/>
  <c r="H53" i="1"/>
  <c r="L53" i="1"/>
  <c r="I53" i="1"/>
  <c r="A54" i="1"/>
  <c r="B53" i="1"/>
  <c r="C53" i="1"/>
  <c r="D53" i="1"/>
  <c r="F53" i="1"/>
  <c r="E53" i="1"/>
  <c r="J53" i="1" s="1"/>
  <c r="K53" i="1" s="1"/>
  <c r="M53" i="1" s="1"/>
  <c r="B97" i="1" s="1"/>
  <c r="J52" i="1"/>
  <c r="K52" i="1" s="1"/>
  <c r="M52" i="1" s="1"/>
  <c r="B96" i="1" s="1"/>
  <c r="C54" i="1" l="1"/>
  <c r="D54" i="1"/>
  <c r="E54" i="1"/>
  <c r="F54" i="1"/>
  <c r="A55" i="1"/>
  <c r="A98" i="1"/>
  <c r="B54" i="1"/>
  <c r="G54" i="1"/>
  <c r="H54" i="1"/>
  <c r="L54" i="1"/>
  <c r="I54" i="1"/>
  <c r="L55" i="1" l="1"/>
  <c r="I55" i="1"/>
  <c r="B55" i="1"/>
  <c r="D55" i="1"/>
  <c r="C55" i="1"/>
  <c r="G55" i="1"/>
  <c r="E55" i="1"/>
  <c r="F55" i="1"/>
  <c r="H55" i="1"/>
  <c r="A99" i="1"/>
  <c r="A56" i="1"/>
  <c r="J54" i="1"/>
  <c r="K54" i="1" s="1"/>
  <c r="M54" i="1" s="1"/>
  <c r="B98" i="1" s="1"/>
  <c r="I56" i="1" l="1"/>
  <c r="A57" i="1"/>
  <c r="L56" i="1"/>
  <c r="E56" i="1"/>
  <c r="F56" i="1"/>
  <c r="G56" i="1"/>
  <c r="B56" i="1"/>
  <c r="C56" i="1"/>
  <c r="A100" i="1"/>
  <c r="H56" i="1"/>
  <c r="D56" i="1"/>
  <c r="J55" i="1"/>
  <c r="K55" i="1" s="1"/>
  <c r="M55" i="1" s="1"/>
  <c r="B99" i="1" s="1"/>
  <c r="J56" i="1" l="1"/>
  <c r="K56" i="1" s="1"/>
  <c r="M56" i="1" s="1"/>
  <c r="B100" i="1" s="1"/>
  <c r="E57" i="1"/>
  <c r="F57" i="1"/>
  <c r="G57" i="1"/>
  <c r="H57" i="1"/>
  <c r="B57" i="1"/>
  <c r="C57" i="1"/>
  <c r="A101" i="1"/>
  <c r="I57" i="1"/>
  <c r="D57" i="1"/>
  <c r="L57" i="1"/>
  <c r="A58" i="1"/>
  <c r="A59" i="1" l="1"/>
  <c r="C58" i="1"/>
  <c r="A102" i="1"/>
  <c r="D58" i="1"/>
  <c r="E58" i="1"/>
  <c r="I58" i="1"/>
  <c r="F58" i="1"/>
  <c r="G58" i="1"/>
  <c r="H58" i="1"/>
  <c r="L58" i="1"/>
  <c r="B58" i="1"/>
  <c r="J57" i="1"/>
  <c r="K57" i="1" s="1"/>
  <c r="M57" i="1" s="1"/>
  <c r="B101" i="1" s="1"/>
  <c r="J58" i="1" l="1"/>
  <c r="K58" i="1" s="1"/>
  <c r="M58" i="1" s="1"/>
  <c r="B102" i="1" s="1"/>
  <c r="B59" i="1"/>
  <c r="L59" i="1"/>
  <c r="A103" i="1"/>
  <c r="A60" i="1"/>
  <c r="F59" i="1"/>
  <c r="H59" i="1"/>
  <c r="I59" i="1"/>
  <c r="C59" i="1"/>
  <c r="E59" i="1"/>
  <c r="G59" i="1"/>
  <c r="D59" i="1"/>
  <c r="J59" i="1" l="1"/>
  <c r="K59" i="1" s="1"/>
  <c r="M59" i="1" s="1"/>
  <c r="B103" i="1" s="1"/>
  <c r="G60" i="1"/>
  <c r="H60" i="1"/>
  <c r="I60" i="1"/>
  <c r="B60" i="1"/>
  <c r="D60" i="1"/>
  <c r="A104" i="1"/>
  <c r="C60" i="1"/>
  <c r="E60" i="1"/>
  <c r="F60" i="1"/>
  <c r="L60" i="1"/>
  <c r="A61" i="1"/>
  <c r="A62" i="1" l="1"/>
  <c r="E61" i="1"/>
  <c r="H61" i="1"/>
  <c r="F61" i="1"/>
  <c r="G61" i="1"/>
  <c r="A105" i="1"/>
  <c r="I61" i="1"/>
  <c r="L61" i="1"/>
  <c r="C61" i="1"/>
  <c r="B61" i="1"/>
  <c r="D61" i="1"/>
  <c r="J60" i="1"/>
  <c r="K60" i="1" s="1"/>
  <c r="M60" i="1" s="1"/>
  <c r="B104" i="1" s="1"/>
  <c r="J61" i="1" l="1"/>
  <c r="K61" i="1" s="1"/>
  <c r="M61" i="1" s="1"/>
  <c r="B105" i="1" s="1"/>
  <c r="B62" i="1"/>
  <c r="C62" i="1"/>
  <c r="A63" i="1"/>
  <c r="A106" i="1"/>
  <c r="G62" i="1"/>
  <c r="I62" i="1"/>
  <c r="L62" i="1"/>
  <c r="D62" i="1"/>
  <c r="E62" i="1"/>
  <c r="F62" i="1"/>
  <c r="H62" i="1"/>
  <c r="J62" i="1" l="1"/>
  <c r="K62" i="1" s="1"/>
  <c r="M62" i="1" s="1"/>
  <c r="B106" i="1" s="1"/>
  <c r="I63" i="1"/>
  <c r="A107" i="1"/>
  <c r="L63" i="1"/>
  <c r="E63" i="1"/>
  <c r="F63" i="1"/>
  <c r="G63" i="1"/>
  <c r="D63" i="1"/>
  <c r="B63" i="1"/>
  <c r="C63" i="1"/>
  <c r="A64" i="1"/>
  <c r="H63" i="1"/>
  <c r="A108" i="1" l="1"/>
  <c r="G64" i="1"/>
  <c r="H64" i="1"/>
  <c r="A65" i="1"/>
  <c r="I64" i="1"/>
  <c r="L64" i="1"/>
  <c r="B64" i="1"/>
  <c r="C64" i="1"/>
  <c r="F64" i="1"/>
  <c r="D64" i="1"/>
  <c r="E64" i="1"/>
  <c r="J64" i="1" s="1"/>
  <c r="K64" i="1" s="1"/>
  <c r="M64" i="1" s="1"/>
  <c r="B108" i="1" s="1"/>
  <c r="J63" i="1"/>
  <c r="K63" i="1" s="1"/>
  <c r="M63" i="1" s="1"/>
  <c r="B107" i="1" s="1"/>
  <c r="C65" i="1" l="1"/>
  <c r="D65" i="1"/>
  <c r="E65" i="1"/>
  <c r="A109" i="1"/>
  <c r="B65" i="1"/>
  <c r="F65" i="1"/>
  <c r="G65" i="1"/>
  <c r="H65" i="1"/>
  <c r="I65" i="1"/>
  <c r="L65" i="1"/>
  <c r="J65" i="1" l="1"/>
  <c r="K65" i="1" s="1"/>
  <c r="M65" i="1" s="1"/>
  <c r="B109" i="1" s="1"/>
</calcChain>
</file>

<file path=xl/sharedStrings.xml><?xml version="1.0" encoding="utf-8"?>
<sst xmlns="http://schemas.openxmlformats.org/spreadsheetml/2006/main" count="85" uniqueCount="46">
  <si>
    <t>Weir Flow</t>
  </si>
  <si>
    <t>Principle Spillway</t>
  </si>
  <si>
    <t>Orifice #1</t>
  </si>
  <si>
    <t>Orifice #2</t>
  </si>
  <si>
    <t>Orifice #3</t>
  </si>
  <si>
    <t>Orifice Flow</t>
  </si>
  <si>
    <t>Pipe Flow</t>
  </si>
  <si>
    <t>Orifice #4</t>
  </si>
  <si>
    <t>Height</t>
  </si>
  <si>
    <t>Outlet Barrel</t>
  </si>
  <si>
    <t>Length</t>
  </si>
  <si>
    <t>Manning n</t>
  </si>
  <si>
    <t>Diameter (in)</t>
  </si>
  <si>
    <t>Orifice Coef.</t>
  </si>
  <si>
    <t>Side Slopes (x:1)</t>
  </si>
  <si>
    <t>Top of Pond Elev.</t>
  </si>
  <si>
    <t>Bottom of Pond Elev.</t>
  </si>
  <si>
    <t>Ke (1.0)</t>
  </si>
  <si>
    <t>Kb (0.5)</t>
  </si>
  <si>
    <t xml:space="preserve"> Bottom Width (ft)</t>
  </si>
  <si>
    <t>Emerg. Spillway</t>
  </si>
  <si>
    <t>Stage</t>
  </si>
  <si>
    <t>Invert Stage(ft)</t>
  </si>
  <si>
    <t>Water Stage</t>
  </si>
  <si>
    <t>Top Stage</t>
  </si>
  <si>
    <t>Outlet Stage</t>
  </si>
  <si>
    <t>Total Discharge</t>
  </si>
  <si>
    <t>Stage-Discharge Relationship for Riser Structures (input areas are in gray)</t>
  </si>
  <si>
    <t>Orifice #5</t>
  </si>
  <si>
    <t>Number of holes</t>
  </si>
  <si>
    <t>Barrel</t>
  </si>
  <si>
    <t>Flow due to orifi</t>
  </si>
  <si>
    <t>theta</t>
  </si>
  <si>
    <t>Slope (ft/ft)</t>
  </si>
  <si>
    <t>cfs</t>
  </si>
  <si>
    <t>Barrel max flow variables</t>
  </si>
  <si>
    <t>area (ft2)</t>
  </si>
  <si>
    <t>hyd. Radius (ft)</t>
  </si>
  <si>
    <t>Flow length (ft)</t>
  </si>
  <si>
    <t>Orifice Coef. (0.6)</t>
  </si>
  <si>
    <t>Outlet barrel max flow before pipe flow controls</t>
  </si>
  <si>
    <t>check</t>
  </si>
  <si>
    <t>Weir Coef.</t>
  </si>
  <si>
    <t>Diameter (inches)</t>
  </si>
  <si>
    <t>Check Number of Holes</t>
  </si>
  <si>
    <t>Check Hole Spacing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</si>
</sst>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indexed="57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color theme="1"/>
      <name val="Arial"/>
      <family val="2"/>
    </font>
    <font>
      <sz val="12"/>
      <color rgb="FF9A0000"/>
      <name val="Arial"/>
      <family val="2"/>
    </font>
    <font>
      <sz val="12"/>
      <color rgb="FF52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8" fillId="3" borderId="0" xfId="0" applyFont="1" applyFill="1" applyAlignment="1">
      <alignment horizontal="center"/>
    </xf>
    <xf numFmtId="0" fontId="1" fillId="0" borderId="0" xfId="0" applyFont="1"/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2" fontId="0" fillId="3" borderId="9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9" fillId="2" borderId="0" xfId="0" applyNumberFormat="1" applyFont="1" applyFill="1" applyAlignment="1">
      <alignment horizontal="right"/>
    </xf>
    <xf numFmtId="2" fontId="9" fillId="2" borderId="5" xfId="0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2" fontId="11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910027686608284"/>
          <c:y val="5.787220326443402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2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88611733783514"/>
          <c:y val="5.7872203264434027E-2"/>
          <c:w val="0.86425692815507804"/>
          <c:h val="0.82757250668140658"/>
        </c:manualLayout>
      </c:layout>
      <c:scatterChart>
        <c:scatterStyle val="lineMarker"/>
        <c:varyColors val="0"/>
        <c:ser>
          <c:idx val="0"/>
          <c:order val="0"/>
          <c:tx>
            <c:v>Total Discharge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'Stage-Discharge'!$A$69:$A$109</c:f>
              <c:numCache>
                <c:formatCode>0.00</c:formatCode>
                <c:ptCount val="4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</c:numCache>
            </c:numRef>
          </c:xVal>
          <c:yVal>
            <c:numRef>
              <c:f>'Stage-Discharge'!$B$69:$B$109</c:f>
              <c:numCache>
                <c:formatCode>0.0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0.84037195695329181</c:v>
                </c:pt>
                <c:pt idx="4">
                  <c:v>1.1884654189613639</c:v>
                </c:pt>
                <c:pt idx="5">
                  <c:v>1.4555669266991866</c:v>
                </c:pt>
                <c:pt idx="6">
                  <c:v>1.6807439139065836</c:v>
                </c:pt>
                <c:pt idx="7">
                  <c:v>1.8791288221320874</c:v>
                </c:pt>
                <c:pt idx="8">
                  <c:v>2.0584824886797146</c:v>
                </c:pt>
                <c:pt idx="9">
                  <c:v>2.2234152068910875</c:v>
                </c:pt>
                <c:pt idx="10">
                  <c:v>2.3769308379227279</c:v>
                </c:pt>
                <c:pt idx="11">
                  <c:v>2.5211158708598749</c:v>
                </c:pt>
                <c:pt idx="12">
                  <c:v>2.6574894657053769</c:v>
                </c:pt>
                <c:pt idx="13">
                  <c:v>2.7871984655507682</c:v>
                </c:pt>
                <c:pt idx="14">
                  <c:v>2.9111338533983733</c:v>
                </c:pt>
                <c:pt idx="15">
                  <c:v>3.0300041812571097</c:v>
                </c:pt>
                <c:pt idx="16">
                  <c:v>3.1443839403719567</c:v>
                </c:pt>
                <c:pt idx="17">
                  <c:v>3.254746593899835</c:v>
                </c:pt>
                <c:pt idx="18">
                  <c:v>3.3614878278131672</c:v>
                </c:pt>
                <c:pt idx="19">
                  <c:v>3.4649423433254398</c:v>
                </c:pt>
                <c:pt idx="20">
                  <c:v>3.5653962568840916</c:v>
                </c:pt>
                <c:pt idx="21">
                  <c:v>3.6630964353449116</c:v>
                </c:pt>
                <c:pt idx="22">
                  <c:v>3.7582576442641749</c:v>
                </c:pt>
                <c:pt idx="23">
                  <c:v>3.8510681046566302</c:v>
                </c:pt>
                <c:pt idx="24">
                  <c:v>3.9416938710073759</c:v>
                </c:pt>
                <c:pt idx="25">
                  <c:v>4.0302823224645961</c:v>
                </c:pt>
                <c:pt idx="26">
                  <c:v>4.1169649773594292</c:v>
                </c:pt>
                <c:pt idx="27">
                  <c:v>4.2018597847664587</c:v>
                </c:pt>
                <c:pt idx="28">
                  <c:v>4.2850730071809906</c:v>
                </c:pt>
                <c:pt idx="29">
                  <c:v>7.9009925153860792</c:v>
                </c:pt>
                <c:pt idx="30">
                  <c:v>14.4433170246385</c:v>
                </c:pt>
                <c:pt idx="31">
                  <c:v>29.461844487022304</c:v>
                </c:pt>
                <c:pt idx="32">
                  <c:v>30.018828462798432</c:v>
                </c:pt>
                <c:pt idx="33">
                  <c:v>30.565664461620134</c:v>
                </c:pt>
                <c:pt idx="34">
                  <c:v>31.102887738629327</c:v>
                </c:pt>
                <c:pt idx="35">
                  <c:v>31.630988087367896</c:v>
                </c:pt>
                <c:pt idx="36">
                  <c:v>32.150415068621435</c:v>
                </c:pt>
                <c:pt idx="37">
                  <c:v>32.66158249053575</c:v>
                </c:pt>
                <c:pt idx="38">
                  <c:v>33.164872267016221</c:v>
                </c:pt>
                <c:pt idx="39">
                  <c:v>33.660637756717165</c:v>
                </c:pt>
                <c:pt idx="40">
                  <c:v>34.149206665607387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5C-42F8-834D-5157956B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66223"/>
        <c:axId val="1"/>
      </c:scatterChart>
      <c:valAx>
        <c:axId val="139466223"/>
        <c:scaling>
          <c:orientation val="minMax"/>
          <c:max val="10"/>
        </c:scaling>
        <c:delete val="0"/>
        <c:axPos val="b"/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Stage</a:t>
                </a:r>
              </a:p>
            </c:rich>
          </c:tx>
          <c:layout>
            <c:manualLayout>
              <c:xMode val="edge"/>
              <c:yMode val="edge"/>
              <c:x val="0.5048026367874574"/>
              <c:y val="0.9352148047532539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0.5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Discharge
</a:t>
                </a:r>
              </a:p>
            </c:rich>
          </c:tx>
          <c:layout>
            <c:manualLayout>
              <c:xMode val="edge"/>
              <c:yMode val="edge"/>
              <c:x val="4.3517468688573915E-3"/>
              <c:y val="0.380799097479975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9466223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68</xdr:row>
      <xdr:rowOff>0</xdr:rowOff>
    </xdr:from>
    <xdr:to>
      <xdr:col>9</xdr:col>
      <xdr:colOff>361950</xdr:colOff>
      <xdr:row>109</xdr:row>
      <xdr:rowOff>19050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D0097AB7-0230-3627-DEAE-20932DA91A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4727-3138-409E-97DD-F277F3B85221}">
  <dimension ref="A1:O122"/>
  <sheetViews>
    <sheetView tabSelected="1" zoomScale="50" workbookViewId="0">
      <selection activeCell="F19" activeCellId="6" sqref="B3:B4 B7:B12 D7:D13 F7:F10 B16:B19 D18:D19 F19"/>
    </sheetView>
  </sheetViews>
  <sheetFormatPr defaultRowHeight="12.75" x14ac:dyDescent="0.2"/>
  <cols>
    <col min="1" max="1" width="27.140625" customWidth="1"/>
    <col min="2" max="4" width="24.42578125" bestFit="1" customWidth="1"/>
    <col min="5" max="5" width="23.85546875" customWidth="1"/>
    <col min="6" max="6" width="21" customWidth="1"/>
    <col min="7" max="7" width="21.85546875" customWidth="1"/>
    <col min="8" max="8" width="20.42578125" customWidth="1"/>
    <col min="9" max="9" width="22.7109375" bestFit="1" customWidth="1"/>
    <col min="10" max="10" width="21.85546875" customWidth="1"/>
    <col min="11" max="11" width="20.42578125" customWidth="1"/>
    <col min="12" max="12" width="21.28515625" bestFit="1" customWidth="1"/>
    <col min="13" max="13" width="21.5703125" bestFit="1" customWidth="1"/>
    <col min="14" max="14" width="33" bestFit="1" customWidth="1"/>
    <col min="15" max="15" width="19" bestFit="1" customWidth="1"/>
  </cols>
  <sheetData>
    <row r="1" spans="1:15" ht="20.25" x14ac:dyDescent="0.3">
      <c r="A1" s="13" t="s">
        <v>27</v>
      </c>
      <c r="N1" s="17" t="s">
        <v>35</v>
      </c>
    </row>
    <row r="2" spans="1:15" s="3" customFormat="1" x14ac:dyDescent="0.2">
      <c r="N2" s="18" t="s">
        <v>32</v>
      </c>
      <c r="O2" s="19">
        <v>6.28</v>
      </c>
    </row>
    <row r="3" spans="1:15" s="3" customFormat="1" ht="15" x14ac:dyDescent="0.2">
      <c r="A3" s="5" t="s">
        <v>15</v>
      </c>
      <c r="B3" s="40">
        <v>10</v>
      </c>
      <c r="N3" s="18" t="s">
        <v>36</v>
      </c>
      <c r="O3" s="20">
        <f>(D7/12)^2/8*(6.28-SIN(6.28))</f>
        <v>3.1415926508965692</v>
      </c>
    </row>
    <row r="4" spans="1:15" s="3" customFormat="1" ht="15" x14ac:dyDescent="0.2">
      <c r="A4" s="5" t="s">
        <v>16</v>
      </c>
      <c r="B4" s="40">
        <v>0</v>
      </c>
      <c r="I4" s="23"/>
      <c r="J4" s="23"/>
      <c r="N4" s="21" t="s">
        <v>37</v>
      </c>
      <c r="O4" s="20">
        <f>D7/48*(1-(SIN(6.28)/6.28))</f>
        <v>0.50025360683066389</v>
      </c>
    </row>
    <row r="5" spans="1:15" ht="15.75" x14ac:dyDescent="0.25">
      <c r="H5" s="22" t="s">
        <v>40</v>
      </c>
    </row>
    <row r="6" spans="1:15" s="1" customFormat="1" ht="15.75" x14ac:dyDescent="0.25">
      <c r="A6" s="5" t="s">
        <v>1</v>
      </c>
      <c r="C6" s="5" t="s">
        <v>9</v>
      </c>
      <c r="E6" s="5" t="s">
        <v>20</v>
      </c>
      <c r="G6" s="5"/>
      <c r="H6" s="5"/>
      <c r="I6" s="32">
        <f>(1.49/D10)*(O4)^(2/3)*D13^(1/2)*O3</f>
        <v>14.451133530004473</v>
      </c>
      <c r="J6" s="22" t="s">
        <v>34</v>
      </c>
      <c r="L6" s="5"/>
    </row>
    <row r="7" spans="1:15" ht="15" x14ac:dyDescent="0.2">
      <c r="A7" s="1" t="s">
        <v>12</v>
      </c>
      <c r="B7" s="40">
        <v>36</v>
      </c>
      <c r="C7" s="1" t="s">
        <v>12</v>
      </c>
      <c r="D7" s="40">
        <v>24</v>
      </c>
      <c r="E7" s="1" t="s">
        <v>19</v>
      </c>
      <c r="F7" s="40">
        <v>0</v>
      </c>
      <c r="G7" s="1"/>
      <c r="J7" s="1"/>
      <c r="L7" s="1"/>
    </row>
    <row r="8" spans="1:15" ht="15" x14ac:dyDescent="0.2">
      <c r="A8" s="1" t="s">
        <v>24</v>
      </c>
      <c r="B8" s="40">
        <v>7</v>
      </c>
      <c r="C8" s="1" t="s">
        <v>10</v>
      </c>
      <c r="D8" s="40">
        <v>50</v>
      </c>
      <c r="E8" s="1" t="s">
        <v>14</v>
      </c>
      <c r="F8" s="40">
        <v>0</v>
      </c>
      <c r="G8" s="1"/>
      <c r="J8" s="1"/>
      <c r="L8" s="1"/>
    </row>
    <row r="9" spans="1:15" ht="15" x14ac:dyDescent="0.2">
      <c r="A9" s="1" t="s">
        <v>42</v>
      </c>
      <c r="B9" s="41">
        <v>3</v>
      </c>
      <c r="C9" s="1" t="s">
        <v>25</v>
      </c>
      <c r="D9" s="40">
        <v>0</v>
      </c>
      <c r="E9" s="1" t="s">
        <v>38</v>
      </c>
      <c r="F9" s="40">
        <v>0</v>
      </c>
      <c r="G9" s="1"/>
      <c r="J9" s="1"/>
      <c r="L9" s="1"/>
    </row>
    <row r="10" spans="1:15" ht="15" x14ac:dyDescent="0.2">
      <c r="A10" s="1" t="s">
        <v>13</v>
      </c>
      <c r="B10" s="41">
        <v>0.6</v>
      </c>
      <c r="C10" s="1" t="s">
        <v>11</v>
      </c>
      <c r="D10" s="40">
        <v>2.5000000000000001E-2</v>
      </c>
      <c r="E10" s="1" t="s">
        <v>21</v>
      </c>
      <c r="F10" s="40">
        <v>0</v>
      </c>
    </row>
    <row r="11" spans="1:15" ht="15" x14ac:dyDescent="0.2">
      <c r="A11" s="1" t="s">
        <v>11</v>
      </c>
      <c r="B11" s="40">
        <v>2.5000000000000001E-2</v>
      </c>
      <c r="C11" s="1" t="s">
        <v>17</v>
      </c>
      <c r="D11" s="40">
        <v>1</v>
      </c>
    </row>
    <row r="12" spans="1:15" ht="15" x14ac:dyDescent="0.2">
      <c r="A12" s="1" t="s">
        <v>8</v>
      </c>
      <c r="B12" s="40">
        <v>7</v>
      </c>
      <c r="C12" s="1" t="s">
        <v>18</v>
      </c>
      <c r="D12" s="40">
        <v>0.5</v>
      </c>
    </row>
    <row r="13" spans="1:15" ht="15" x14ac:dyDescent="0.2">
      <c r="A13" s="1"/>
      <c r="B13" s="4"/>
      <c r="C13" s="1" t="s">
        <v>33</v>
      </c>
      <c r="D13" s="40">
        <v>1.4999999999999999E-2</v>
      </c>
    </row>
    <row r="15" spans="1:15" s="1" customFormat="1" x14ac:dyDescent="0.2">
      <c r="A15" s="5" t="s">
        <v>2</v>
      </c>
      <c r="C15" s="5" t="s">
        <v>3</v>
      </c>
      <c r="E15" s="5" t="s">
        <v>4</v>
      </c>
      <c r="G15" s="5" t="s">
        <v>7</v>
      </c>
      <c r="H15" s="12"/>
      <c r="I15" s="5" t="s">
        <v>28</v>
      </c>
      <c r="J15" s="12"/>
    </row>
    <row r="16" spans="1:15" s="1" customFormat="1" ht="15" x14ac:dyDescent="0.2">
      <c r="A16" s="15" t="s">
        <v>29</v>
      </c>
      <c r="B16" s="40">
        <v>1</v>
      </c>
      <c r="C16" s="15" t="s">
        <v>29</v>
      </c>
      <c r="D16" s="16"/>
      <c r="E16" s="15" t="s">
        <v>29</v>
      </c>
      <c r="F16" s="16"/>
      <c r="G16" s="15" t="s">
        <v>29</v>
      </c>
      <c r="H16" s="16"/>
      <c r="I16" s="15" t="s">
        <v>29</v>
      </c>
      <c r="J16" s="16"/>
    </row>
    <row r="17" spans="1:14" ht="15" x14ac:dyDescent="0.2">
      <c r="A17" s="1" t="s">
        <v>43</v>
      </c>
      <c r="B17" s="40">
        <v>8</v>
      </c>
      <c r="C17" s="1" t="s">
        <v>43</v>
      </c>
      <c r="D17" s="16"/>
      <c r="E17" s="1" t="s">
        <v>43</v>
      </c>
      <c r="F17" s="16"/>
      <c r="G17" s="1" t="s">
        <v>43</v>
      </c>
      <c r="H17" s="16"/>
      <c r="I17" s="1" t="s">
        <v>43</v>
      </c>
      <c r="J17" s="16"/>
    </row>
    <row r="18" spans="1:14" ht="15" x14ac:dyDescent="0.2">
      <c r="A18" s="1" t="s">
        <v>22</v>
      </c>
      <c r="B18" s="40">
        <v>0.5</v>
      </c>
      <c r="C18" s="1" t="s">
        <v>22</v>
      </c>
      <c r="D18" s="40">
        <v>1.5</v>
      </c>
      <c r="E18" s="1" t="s">
        <v>22</v>
      </c>
      <c r="F18" s="16"/>
      <c r="G18" s="1" t="s">
        <v>22</v>
      </c>
      <c r="H18" s="16"/>
      <c r="I18" s="1" t="s">
        <v>22</v>
      </c>
      <c r="J18" s="16"/>
    </row>
    <row r="19" spans="1:14" ht="15" x14ac:dyDescent="0.2">
      <c r="A19" s="1" t="s">
        <v>39</v>
      </c>
      <c r="B19" s="40">
        <v>0.6</v>
      </c>
      <c r="C19" s="1" t="s">
        <v>39</v>
      </c>
      <c r="D19" s="40">
        <v>0.6</v>
      </c>
      <c r="E19" s="1" t="s">
        <v>39</v>
      </c>
      <c r="F19" s="40">
        <v>0.6</v>
      </c>
      <c r="G19" s="1" t="s">
        <v>39</v>
      </c>
      <c r="H19" s="16"/>
      <c r="I19" s="1" t="s">
        <v>39</v>
      </c>
      <c r="J19" s="16"/>
    </row>
    <row r="20" spans="1:14" ht="15" x14ac:dyDescent="0.2">
      <c r="A20" s="1" t="s">
        <v>44</v>
      </c>
      <c r="B20" s="39" t="str">
        <f>IF(B17*B16&lt;(0.8*PI()*$B$7),"OK","CHANGE")</f>
        <v>OK</v>
      </c>
      <c r="C20" s="1" t="s">
        <v>44</v>
      </c>
      <c r="D20" s="39" t="str">
        <f>IF(D17*D16&lt;(0.8*PI()*$B$7),"OK","CHANGE")</f>
        <v>OK</v>
      </c>
      <c r="E20" s="1" t="s">
        <v>44</v>
      </c>
      <c r="F20" s="39" t="str">
        <f>IF(F17*F16&lt;(0.8*PI()*$B$7),"OK","CHANGE")</f>
        <v>OK</v>
      </c>
      <c r="G20" s="1" t="s">
        <v>44</v>
      </c>
      <c r="H20" s="39" t="str">
        <f>IF(H17*H16&lt;(0.8*PI()*$B$7),"OK","CHANGE")</f>
        <v>OK</v>
      </c>
      <c r="I20" s="1" t="s">
        <v>44</v>
      </c>
      <c r="J20" s="39" t="str">
        <f>IF(J17*J16&lt;(0.8*PI()*$B$7),"OK","CHANGE")</f>
        <v>OK</v>
      </c>
    </row>
    <row r="21" spans="1:14" ht="15" x14ac:dyDescent="0.2">
      <c r="A21" s="1" t="s">
        <v>45</v>
      </c>
      <c r="B21" s="39" t="str">
        <f>IF(B17/12&lt;=ABS(D18-B18),"OK","CHECK")</f>
        <v>OK</v>
      </c>
      <c r="C21" s="1" t="s">
        <v>45</v>
      </c>
      <c r="D21" s="39" t="str">
        <f>IF(D17/12&lt;=ABS(F18-D18),"OK","CHECK")</f>
        <v>OK</v>
      </c>
      <c r="E21" s="1" t="s">
        <v>45</v>
      </c>
      <c r="F21" s="39" t="str">
        <f>IF(F17/12&lt;=ABS(H18-F18),"OK","CHECK")</f>
        <v>OK</v>
      </c>
      <c r="G21" s="1" t="s">
        <v>45</v>
      </c>
      <c r="H21" s="39" t="str">
        <f>IF(H17/12&lt;=ABS(J18-H18),"OK","CHECK")</f>
        <v>OK</v>
      </c>
      <c r="I21" s="1" t="s">
        <v>45</v>
      </c>
      <c r="J21" s="39" t="str">
        <f>IF(J17/12&lt;=ABS(L18-J18),"OK","CHECK")</f>
        <v>OK</v>
      </c>
    </row>
    <row r="22" spans="1:14" x14ac:dyDescent="0.2">
      <c r="A22" s="1"/>
      <c r="B22" s="24"/>
    </row>
    <row r="23" spans="1:14" s="2" customFormat="1" x14ac:dyDescent="0.2">
      <c r="B23" s="2" t="s">
        <v>1</v>
      </c>
      <c r="C23" s="2" t="s">
        <v>1</v>
      </c>
      <c r="D23" s="2" t="s">
        <v>30</v>
      </c>
      <c r="J23" s="2" t="s">
        <v>30</v>
      </c>
      <c r="K23" s="2" t="s">
        <v>30</v>
      </c>
    </row>
    <row r="24" spans="1:14" s="2" customFormat="1" ht="13.5" thickBot="1" x14ac:dyDescent="0.25">
      <c r="A24" s="2" t="s">
        <v>23</v>
      </c>
      <c r="B24" s="2" t="s">
        <v>0</v>
      </c>
      <c r="C24" s="2" t="s">
        <v>5</v>
      </c>
      <c r="D24" s="2" t="s">
        <v>6</v>
      </c>
      <c r="E24" s="2" t="s">
        <v>2</v>
      </c>
      <c r="F24" s="2" t="s">
        <v>3</v>
      </c>
      <c r="G24" s="2" t="s">
        <v>4</v>
      </c>
      <c r="H24" s="2" t="s">
        <v>7</v>
      </c>
      <c r="I24" s="2" t="s">
        <v>28</v>
      </c>
      <c r="J24" s="2" t="s">
        <v>31</v>
      </c>
      <c r="K24" s="2" t="s">
        <v>41</v>
      </c>
      <c r="L24" s="2" t="s">
        <v>20</v>
      </c>
      <c r="M24" s="2" t="s">
        <v>26</v>
      </c>
      <c r="N24" s="2" t="s">
        <v>23</v>
      </c>
    </row>
    <row r="25" spans="1:14" x14ac:dyDescent="0.2">
      <c r="A25" s="25">
        <v>0</v>
      </c>
      <c r="B25" s="6">
        <f>IF(A25&gt;$B$8,$B$9*($B$7/12*PI())*(A25-$B$8)^(3/2),0)</f>
        <v>0</v>
      </c>
      <c r="C25" s="6">
        <f>IF(A25&gt;$B$8,$B$10*PI()*($B$7/12/2)^2*(2*32.2*(A25-$B$8))^(1/2),0)</f>
        <v>0</v>
      </c>
      <c r="D25" s="6">
        <f>IF(A25&gt;=$D$7/12,((PI()*($D$7/12/2)^2*(2*32.2*(A25-$D$9-(0.6*$D$7/12)))^(1/2))/((1+$D$11+$D$12+((5087*$D$10^2/($D$7^(4/3))*($D$8))))^(1/2))),0)</f>
        <v>0</v>
      </c>
      <c r="E25" s="9">
        <f>IF(A25&gt;$B$18,$B$16*($B$19*PI()*($B$17/12/2)^2*(2*32.2*(A25-$B$18))^(1/2)),0)</f>
        <v>0</v>
      </c>
      <c r="F25" s="9">
        <f>IF(A25&gt;$D$18,$D$16*($D$19*PI()*($D$17/12/2)^2*(2*32.2*(A25-$D$18))^(1/2)),0)</f>
        <v>0</v>
      </c>
      <c r="G25" s="9">
        <f>IF(A25&gt;$F$18,$F$16*($F$19*PI()*($F$17/12/2)^2*(2*32.2*(A25-$F$18))^(1/2)),0)</f>
        <v>0</v>
      </c>
      <c r="H25" s="9">
        <f>IF(A25&gt;$H$18,$H$16*($H$19*PI()*($H$17/12/2)^2*(2*32.2*(A25-$H$18))^(1/2)),0)</f>
        <v>0</v>
      </c>
      <c r="I25" s="9">
        <f>IF(A25&gt;$J$18,$J$16*($J$19*PI()*($J$17/12/2)^2*(2*32.2*(A25-$J$18))^(1/2)),0)</f>
        <v>0</v>
      </c>
      <c r="J25" s="9">
        <f t="shared" ref="J25:J65" si="0">IF(SUM(E25:I25)&lt;=$I$6,SUM(E25:I25),$I$6)</f>
        <v>0</v>
      </c>
      <c r="K25" s="9">
        <f>IF(J25+MIN(B25:C25)&lt;$I$6,J25+MIN(B25:C25),$I$6)</f>
        <v>0</v>
      </c>
      <c r="L25" s="6">
        <f>IF(A25&gt;$F$10,3*($F$7+(2*$F$8*(A25-$F$10)))*(A25-$F$10)^(3/2),0)</f>
        <v>0</v>
      </c>
      <c r="M25" s="6">
        <f>IF(K25&lt;$I$6,E25+F25+G25+H25+I25+L25+MIN(B25:D25),MAX(D25,K25)+L25)</f>
        <v>0</v>
      </c>
      <c r="N25" s="26">
        <v>0</v>
      </c>
    </row>
    <row r="26" spans="1:14" x14ac:dyDescent="0.2">
      <c r="A26" s="27">
        <f>IF(A25&lt;$B$3,A25+0.25,"top")</f>
        <v>0.25</v>
      </c>
      <c r="B26" s="7">
        <f t="shared" ref="B26:B65" si="1">IF(A26&gt;$B$8,$B$9*($B$7/12*PI())*(A26-$B$8)^(3/2),0)</f>
        <v>0</v>
      </c>
      <c r="C26" s="7">
        <f t="shared" ref="C26:C65" si="2">IF(A26&gt;$B$8,$B$10*PI()*($B$7/12/2)^2*(2*32.2*(A26-$B$8))^(1/2),0)</f>
        <v>0</v>
      </c>
      <c r="D26" s="7">
        <f t="shared" ref="D26:D65" si="3">IF(A26&gt;=$D$7/12,((PI()*($D$7/12/2)^2*(2*32.2*(A26-$D$9-(0.6*$D$7/12)))^(1/2))/((1+$D$11+$D$12+((5087*$D$10^2/($D$7^(4/3))*($D$8))))^(1/2))),0)</f>
        <v>0</v>
      </c>
      <c r="E26" s="10">
        <f t="shared" ref="E26:E65" si="4">IF(A26&gt;$B$18,$B$16*($B$19*PI()*($B$17/12/2)^2*(2*32.2*(A26-$B$18))^(1/2)),0)</f>
        <v>0</v>
      </c>
      <c r="F26" s="10">
        <f t="shared" ref="F26:F65" si="5">IF(A26&gt;$D$18,$D$16*($D$19*PI()*($D$17/12/2)^2*(2*32.2*(A26-$D$18))^(1/2)),0)</f>
        <v>0</v>
      </c>
      <c r="G26" s="10">
        <f t="shared" ref="G26:G65" si="6">IF(A26&gt;$F$18,$F$16*($F$19*PI()*($F$17/12/2)^2*(2*32.2*(A26-$F$18))^(1/2)),0)</f>
        <v>0</v>
      </c>
      <c r="H26" s="10">
        <f t="shared" ref="H26:H65" si="7">IF(A26&gt;$H$18,$H$16*($H$19*PI()*($H$17/12/2)^2*(2*32.2*(A26-$H$18))^(1/2)),0)</f>
        <v>0</v>
      </c>
      <c r="I26" s="10">
        <f t="shared" ref="I26:I65" si="8">IF(A26&gt;$J$18,$J$16*($J$19*PI()*($J$17/12/2)^2*(2*32.2*(A26-$J$18))^(1/2)),0)</f>
        <v>0</v>
      </c>
      <c r="J26" s="10">
        <f t="shared" si="0"/>
        <v>0</v>
      </c>
      <c r="K26" s="10">
        <f t="shared" ref="K26:K65" si="9">IF(J26+MIN(B26:C26)&lt;$I$6,J26+MIN(B26:C26),$I$6)</f>
        <v>0</v>
      </c>
      <c r="L26" s="7">
        <f t="shared" ref="L26:L65" si="10">IF(A26&gt;$F$10,3*($F$7+(2*$F$8*(A26-$F$10)))*(A26-$F$10)^(3/2),0)</f>
        <v>0</v>
      </c>
      <c r="M26" s="7">
        <f t="shared" ref="M26:M65" si="11">IF(K26&lt;$I$6,E26+F26+G26+H26+I26+L26+MIN(B26:D26),MAX(D26,K26)+L26)</f>
        <v>0</v>
      </c>
      <c r="N26" s="28">
        <f>IF(N25&lt;$B$3,N25+0.25,"top")</f>
        <v>0.25</v>
      </c>
    </row>
    <row r="27" spans="1:14" x14ac:dyDescent="0.2">
      <c r="A27" s="27">
        <f t="shared" ref="A27:A64" si="12">IF(A26&lt;$B$3,A26+0.25,"top")</f>
        <v>0.5</v>
      </c>
      <c r="B27" s="7">
        <f t="shared" si="1"/>
        <v>0</v>
      </c>
      <c r="C27" s="7">
        <f t="shared" si="2"/>
        <v>0</v>
      </c>
      <c r="D27" s="7">
        <f t="shared" si="3"/>
        <v>0</v>
      </c>
      <c r="E27" s="10">
        <f t="shared" si="4"/>
        <v>0</v>
      </c>
      <c r="F27" s="10">
        <f t="shared" si="5"/>
        <v>0</v>
      </c>
      <c r="G27" s="10">
        <f t="shared" si="6"/>
        <v>0</v>
      </c>
      <c r="H27" s="10">
        <f t="shared" si="7"/>
        <v>0</v>
      </c>
      <c r="I27" s="10">
        <f t="shared" si="8"/>
        <v>0</v>
      </c>
      <c r="J27" s="10">
        <f t="shared" si="0"/>
        <v>0</v>
      </c>
      <c r="K27" s="10">
        <f t="shared" si="9"/>
        <v>0</v>
      </c>
      <c r="L27" s="7">
        <f t="shared" si="10"/>
        <v>0</v>
      </c>
      <c r="M27" s="7">
        <f t="shared" si="11"/>
        <v>0</v>
      </c>
      <c r="N27" s="28">
        <f t="shared" ref="N27:N64" si="13">IF(N26&lt;$B$3,N26+0.25,"top")</f>
        <v>0.5</v>
      </c>
    </row>
    <row r="28" spans="1:14" x14ac:dyDescent="0.2">
      <c r="A28" s="27">
        <f t="shared" si="12"/>
        <v>0.75</v>
      </c>
      <c r="B28" s="7">
        <f t="shared" si="1"/>
        <v>0</v>
      </c>
      <c r="C28" s="7">
        <f t="shared" si="2"/>
        <v>0</v>
      </c>
      <c r="D28" s="7">
        <f t="shared" si="3"/>
        <v>0</v>
      </c>
      <c r="E28" s="10">
        <f t="shared" si="4"/>
        <v>0.84037195695329181</v>
      </c>
      <c r="F28" s="10">
        <f t="shared" si="5"/>
        <v>0</v>
      </c>
      <c r="G28" s="10">
        <f t="shared" si="6"/>
        <v>0</v>
      </c>
      <c r="H28" s="10">
        <f t="shared" si="7"/>
        <v>0</v>
      </c>
      <c r="I28" s="10">
        <f t="shared" si="8"/>
        <v>0</v>
      </c>
      <c r="J28" s="10">
        <f t="shared" si="0"/>
        <v>0.84037195695329181</v>
      </c>
      <c r="K28" s="10">
        <f t="shared" si="9"/>
        <v>0.84037195695329181</v>
      </c>
      <c r="L28" s="7">
        <f t="shared" si="10"/>
        <v>0</v>
      </c>
      <c r="M28" s="7">
        <f t="shared" si="11"/>
        <v>0.84037195695329181</v>
      </c>
      <c r="N28" s="28">
        <f t="shared" si="13"/>
        <v>0.75</v>
      </c>
    </row>
    <row r="29" spans="1:14" x14ac:dyDescent="0.2">
      <c r="A29" s="27">
        <f t="shared" si="12"/>
        <v>1</v>
      </c>
      <c r="B29" s="7">
        <f t="shared" si="1"/>
        <v>0</v>
      </c>
      <c r="C29" s="7">
        <f t="shared" si="2"/>
        <v>0</v>
      </c>
      <c r="D29" s="7">
        <f t="shared" si="3"/>
        <v>0</v>
      </c>
      <c r="E29" s="10">
        <f t="shared" si="4"/>
        <v>1.1884654189613639</v>
      </c>
      <c r="F29" s="10">
        <f t="shared" si="5"/>
        <v>0</v>
      </c>
      <c r="G29" s="10">
        <f t="shared" si="6"/>
        <v>0</v>
      </c>
      <c r="H29" s="10">
        <f t="shared" si="7"/>
        <v>0</v>
      </c>
      <c r="I29" s="10">
        <f t="shared" si="8"/>
        <v>0</v>
      </c>
      <c r="J29" s="10">
        <f t="shared" si="0"/>
        <v>1.1884654189613639</v>
      </c>
      <c r="K29" s="10">
        <f t="shared" si="9"/>
        <v>1.1884654189613639</v>
      </c>
      <c r="L29" s="7">
        <f t="shared" si="10"/>
        <v>0</v>
      </c>
      <c r="M29" s="7">
        <f t="shared" si="11"/>
        <v>1.1884654189613639</v>
      </c>
      <c r="N29" s="28">
        <f t="shared" si="13"/>
        <v>1</v>
      </c>
    </row>
    <row r="30" spans="1:14" x14ac:dyDescent="0.2">
      <c r="A30" s="27">
        <f t="shared" si="12"/>
        <v>1.25</v>
      </c>
      <c r="B30" s="7">
        <f t="shared" si="1"/>
        <v>0</v>
      </c>
      <c r="C30" s="7">
        <f t="shared" si="2"/>
        <v>0</v>
      </c>
      <c r="D30" s="7">
        <f t="shared" si="3"/>
        <v>0</v>
      </c>
      <c r="E30" s="10">
        <f t="shared" si="4"/>
        <v>1.4555669266991866</v>
      </c>
      <c r="F30" s="10">
        <f t="shared" si="5"/>
        <v>0</v>
      </c>
      <c r="G30" s="10">
        <f t="shared" si="6"/>
        <v>0</v>
      </c>
      <c r="H30" s="10">
        <f t="shared" si="7"/>
        <v>0</v>
      </c>
      <c r="I30" s="10">
        <f t="shared" si="8"/>
        <v>0</v>
      </c>
      <c r="J30" s="10">
        <f t="shared" si="0"/>
        <v>1.4555669266991866</v>
      </c>
      <c r="K30" s="10">
        <f t="shared" si="9"/>
        <v>1.4555669266991866</v>
      </c>
      <c r="L30" s="7">
        <f t="shared" si="10"/>
        <v>0</v>
      </c>
      <c r="M30" s="7">
        <f t="shared" si="11"/>
        <v>1.4555669266991866</v>
      </c>
      <c r="N30" s="28">
        <f t="shared" si="13"/>
        <v>1.25</v>
      </c>
    </row>
    <row r="31" spans="1:14" x14ac:dyDescent="0.2">
      <c r="A31" s="27">
        <f t="shared" si="12"/>
        <v>1.5</v>
      </c>
      <c r="B31" s="7">
        <f t="shared" si="1"/>
        <v>0</v>
      </c>
      <c r="C31" s="7">
        <f t="shared" si="2"/>
        <v>0</v>
      </c>
      <c r="D31" s="7">
        <f t="shared" si="3"/>
        <v>0</v>
      </c>
      <c r="E31" s="10">
        <f t="shared" si="4"/>
        <v>1.6807439139065836</v>
      </c>
      <c r="F31" s="10">
        <f t="shared" si="5"/>
        <v>0</v>
      </c>
      <c r="G31" s="10">
        <f t="shared" si="6"/>
        <v>0</v>
      </c>
      <c r="H31" s="10">
        <f t="shared" si="7"/>
        <v>0</v>
      </c>
      <c r="I31" s="10">
        <f t="shared" si="8"/>
        <v>0</v>
      </c>
      <c r="J31" s="10">
        <f t="shared" si="0"/>
        <v>1.6807439139065836</v>
      </c>
      <c r="K31" s="10">
        <f t="shared" si="9"/>
        <v>1.6807439139065836</v>
      </c>
      <c r="L31" s="7">
        <f t="shared" si="10"/>
        <v>0</v>
      </c>
      <c r="M31" s="7">
        <f t="shared" si="11"/>
        <v>1.6807439139065836</v>
      </c>
      <c r="N31" s="28">
        <f t="shared" si="13"/>
        <v>1.5</v>
      </c>
    </row>
    <row r="32" spans="1:14" x14ac:dyDescent="0.2">
      <c r="A32" s="27">
        <f t="shared" si="12"/>
        <v>1.75</v>
      </c>
      <c r="B32" s="7">
        <f t="shared" si="1"/>
        <v>0</v>
      </c>
      <c r="C32" s="7">
        <f t="shared" si="2"/>
        <v>0</v>
      </c>
      <c r="D32" s="7">
        <f t="shared" si="3"/>
        <v>0</v>
      </c>
      <c r="E32" s="10">
        <f t="shared" si="4"/>
        <v>1.8791288221320874</v>
      </c>
      <c r="F32" s="10">
        <f t="shared" si="5"/>
        <v>0</v>
      </c>
      <c r="G32" s="10">
        <f t="shared" si="6"/>
        <v>0</v>
      </c>
      <c r="H32" s="10">
        <f t="shared" si="7"/>
        <v>0</v>
      </c>
      <c r="I32" s="10">
        <f t="shared" si="8"/>
        <v>0</v>
      </c>
      <c r="J32" s="10">
        <f t="shared" si="0"/>
        <v>1.8791288221320874</v>
      </c>
      <c r="K32" s="10">
        <f t="shared" si="9"/>
        <v>1.8791288221320874</v>
      </c>
      <c r="L32" s="7">
        <f t="shared" si="10"/>
        <v>0</v>
      </c>
      <c r="M32" s="7">
        <f t="shared" si="11"/>
        <v>1.8791288221320874</v>
      </c>
      <c r="N32" s="28">
        <f t="shared" si="13"/>
        <v>1.75</v>
      </c>
    </row>
    <row r="33" spans="1:14" x14ac:dyDescent="0.2">
      <c r="A33" s="27">
        <f t="shared" si="12"/>
        <v>2</v>
      </c>
      <c r="B33" s="7">
        <f t="shared" si="1"/>
        <v>0</v>
      </c>
      <c r="C33" s="7">
        <f t="shared" si="2"/>
        <v>0</v>
      </c>
      <c r="D33" s="7">
        <f t="shared" si="3"/>
        <v>10.29637321801121</v>
      </c>
      <c r="E33" s="10">
        <f t="shared" si="4"/>
        <v>2.0584824886797146</v>
      </c>
      <c r="F33" s="10">
        <f t="shared" si="5"/>
        <v>0</v>
      </c>
      <c r="G33" s="10">
        <f t="shared" si="6"/>
        <v>0</v>
      </c>
      <c r="H33" s="10">
        <f t="shared" si="7"/>
        <v>0</v>
      </c>
      <c r="I33" s="10">
        <f t="shared" si="8"/>
        <v>0</v>
      </c>
      <c r="J33" s="10">
        <f t="shared" si="0"/>
        <v>2.0584824886797146</v>
      </c>
      <c r="K33" s="10">
        <f t="shared" si="9"/>
        <v>2.0584824886797146</v>
      </c>
      <c r="L33" s="7">
        <f t="shared" si="10"/>
        <v>0</v>
      </c>
      <c r="M33" s="7">
        <f t="shared" si="11"/>
        <v>2.0584824886797146</v>
      </c>
      <c r="N33" s="28">
        <f t="shared" si="13"/>
        <v>2</v>
      </c>
    </row>
    <row r="34" spans="1:14" x14ac:dyDescent="0.2">
      <c r="A34" s="27">
        <f t="shared" si="12"/>
        <v>2.25</v>
      </c>
      <c r="B34" s="7">
        <f t="shared" si="1"/>
        <v>0</v>
      </c>
      <c r="C34" s="7">
        <f t="shared" si="2"/>
        <v>0</v>
      </c>
      <c r="D34" s="7">
        <f t="shared" si="3"/>
        <v>11.795977413763103</v>
      </c>
      <c r="E34" s="10">
        <f t="shared" si="4"/>
        <v>2.2234152068910875</v>
      </c>
      <c r="F34" s="10">
        <f t="shared" si="5"/>
        <v>0</v>
      </c>
      <c r="G34" s="10">
        <f t="shared" si="6"/>
        <v>0</v>
      </c>
      <c r="H34" s="10">
        <f t="shared" si="7"/>
        <v>0</v>
      </c>
      <c r="I34" s="10">
        <f t="shared" si="8"/>
        <v>0</v>
      </c>
      <c r="J34" s="10">
        <f t="shared" si="0"/>
        <v>2.2234152068910875</v>
      </c>
      <c r="K34" s="10">
        <f t="shared" si="9"/>
        <v>2.2234152068910875</v>
      </c>
      <c r="L34" s="7">
        <f t="shared" si="10"/>
        <v>0</v>
      </c>
      <c r="M34" s="7">
        <f t="shared" si="11"/>
        <v>2.2234152068910875</v>
      </c>
      <c r="N34" s="28">
        <f t="shared" si="13"/>
        <v>2.25</v>
      </c>
    </row>
    <row r="35" spans="1:14" x14ac:dyDescent="0.2">
      <c r="A35" s="27">
        <f t="shared" si="12"/>
        <v>2.5</v>
      </c>
      <c r="B35" s="7">
        <f t="shared" si="1"/>
        <v>0</v>
      </c>
      <c r="C35" s="7">
        <f t="shared" si="2"/>
        <v>0</v>
      </c>
      <c r="D35" s="7">
        <f t="shared" si="3"/>
        <v>13.125351989468323</v>
      </c>
      <c r="E35" s="10">
        <f t="shared" si="4"/>
        <v>2.3769308379227279</v>
      </c>
      <c r="F35" s="10">
        <f t="shared" si="5"/>
        <v>0</v>
      </c>
      <c r="G35" s="10">
        <f t="shared" si="6"/>
        <v>0</v>
      </c>
      <c r="H35" s="10">
        <f t="shared" si="7"/>
        <v>0</v>
      </c>
      <c r="I35" s="10">
        <f t="shared" si="8"/>
        <v>0</v>
      </c>
      <c r="J35" s="10">
        <f t="shared" si="0"/>
        <v>2.3769308379227279</v>
      </c>
      <c r="K35" s="10">
        <f t="shared" si="9"/>
        <v>2.3769308379227279</v>
      </c>
      <c r="L35" s="7">
        <f t="shared" si="10"/>
        <v>0</v>
      </c>
      <c r="M35" s="7">
        <f t="shared" si="11"/>
        <v>2.3769308379227279</v>
      </c>
      <c r="N35" s="28">
        <f t="shared" si="13"/>
        <v>2.5</v>
      </c>
    </row>
    <row r="36" spans="1:14" x14ac:dyDescent="0.2">
      <c r="A36" s="27">
        <f t="shared" si="12"/>
        <v>2.75</v>
      </c>
      <c r="B36" s="7">
        <f t="shared" si="1"/>
        <v>0</v>
      </c>
      <c r="C36" s="7">
        <f t="shared" si="2"/>
        <v>0</v>
      </c>
      <c r="D36" s="7">
        <f t="shared" si="3"/>
        <v>14.33194496741007</v>
      </c>
      <c r="E36" s="10">
        <f t="shared" si="4"/>
        <v>2.5211158708598749</v>
      </c>
      <c r="F36" s="10">
        <f t="shared" si="5"/>
        <v>0</v>
      </c>
      <c r="G36" s="10">
        <f t="shared" si="6"/>
        <v>0</v>
      </c>
      <c r="H36" s="10">
        <f t="shared" si="7"/>
        <v>0</v>
      </c>
      <c r="I36" s="10">
        <f t="shared" si="8"/>
        <v>0</v>
      </c>
      <c r="J36" s="10">
        <f t="shared" si="0"/>
        <v>2.5211158708598749</v>
      </c>
      <c r="K36" s="10">
        <f t="shared" si="9"/>
        <v>2.5211158708598749</v>
      </c>
      <c r="L36" s="7">
        <f t="shared" si="10"/>
        <v>0</v>
      </c>
      <c r="M36" s="7">
        <f t="shared" si="11"/>
        <v>2.5211158708598749</v>
      </c>
      <c r="N36" s="28">
        <f t="shared" si="13"/>
        <v>2.75</v>
      </c>
    </row>
    <row r="37" spans="1:14" x14ac:dyDescent="0.2">
      <c r="A37" s="27">
        <f t="shared" si="12"/>
        <v>3</v>
      </c>
      <c r="B37" s="7">
        <f t="shared" si="1"/>
        <v>0</v>
      </c>
      <c r="C37" s="7">
        <f t="shared" si="2"/>
        <v>0</v>
      </c>
      <c r="D37" s="7">
        <f t="shared" si="3"/>
        <v>15.444559827016816</v>
      </c>
      <c r="E37" s="10">
        <f t="shared" si="4"/>
        <v>2.6574894657053769</v>
      </c>
      <c r="F37" s="10">
        <f t="shared" si="5"/>
        <v>0</v>
      </c>
      <c r="G37" s="10">
        <f t="shared" si="6"/>
        <v>0</v>
      </c>
      <c r="H37" s="10">
        <f t="shared" si="7"/>
        <v>0</v>
      </c>
      <c r="I37" s="10">
        <f t="shared" si="8"/>
        <v>0</v>
      </c>
      <c r="J37" s="10">
        <f t="shared" si="0"/>
        <v>2.6574894657053769</v>
      </c>
      <c r="K37" s="10">
        <f t="shared" si="9"/>
        <v>2.6574894657053769</v>
      </c>
      <c r="L37" s="7">
        <f t="shared" si="10"/>
        <v>0</v>
      </c>
      <c r="M37" s="7">
        <f t="shared" si="11"/>
        <v>2.6574894657053769</v>
      </c>
      <c r="N37" s="28">
        <f t="shared" si="13"/>
        <v>3</v>
      </c>
    </row>
    <row r="38" spans="1:14" x14ac:dyDescent="0.2">
      <c r="A38" s="27">
        <f t="shared" si="12"/>
        <v>3.25</v>
      </c>
      <c r="B38" s="7">
        <f t="shared" si="1"/>
        <v>0</v>
      </c>
      <c r="C38" s="7">
        <f t="shared" si="2"/>
        <v>0</v>
      </c>
      <c r="D38" s="7">
        <f t="shared" si="3"/>
        <v>16.482239227475507</v>
      </c>
      <c r="E38" s="10">
        <f t="shared" si="4"/>
        <v>2.7871984655507682</v>
      </c>
      <c r="F38" s="10">
        <f t="shared" si="5"/>
        <v>0</v>
      </c>
      <c r="G38" s="10">
        <f t="shared" si="6"/>
        <v>0</v>
      </c>
      <c r="H38" s="10">
        <f t="shared" si="7"/>
        <v>0</v>
      </c>
      <c r="I38" s="10">
        <f t="shared" si="8"/>
        <v>0</v>
      </c>
      <c r="J38" s="10">
        <f t="shared" si="0"/>
        <v>2.7871984655507682</v>
      </c>
      <c r="K38" s="10">
        <f t="shared" si="9"/>
        <v>2.7871984655507682</v>
      </c>
      <c r="L38" s="7">
        <f t="shared" si="10"/>
        <v>0</v>
      </c>
      <c r="M38" s="7">
        <f t="shared" si="11"/>
        <v>2.7871984655507682</v>
      </c>
      <c r="N38" s="28">
        <f t="shared" si="13"/>
        <v>3.25</v>
      </c>
    </row>
    <row r="39" spans="1:14" x14ac:dyDescent="0.2">
      <c r="A39" s="27">
        <f t="shared" si="12"/>
        <v>3.5</v>
      </c>
      <c r="B39" s="7">
        <f t="shared" si="1"/>
        <v>0</v>
      </c>
      <c r="C39" s="7">
        <f t="shared" si="2"/>
        <v>0</v>
      </c>
      <c r="D39" s="7">
        <f t="shared" si="3"/>
        <v>17.458350198491356</v>
      </c>
      <c r="E39" s="10">
        <f t="shared" si="4"/>
        <v>2.9111338533983733</v>
      </c>
      <c r="F39" s="10">
        <f t="shared" si="5"/>
        <v>0</v>
      </c>
      <c r="G39" s="10">
        <f t="shared" si="6"/>
        <v>0</v>
      </c>
      <c r="H39" s="10">
        <f t="shared" si="7"/>
        <v>0</v>
      </c>
      <c r="I39" s="10">
        <f t="shared" si="8"/>
        <v>0</v>
      </c>
      <c r="J39" s="10">
        <f t="shared" si="0"/>
        <v>2.9111338533983733</v>
      </c>
      <c r="K39" s="10">
        <f t="shared" si="9"/>
        <v>2.9111338533983733</v>
      </c>
      <c r="L39" s="7">
        <f t="shared" si="10"/>
        <v>0</v>
      </c>
      <c r="M39" s="7">
        <f t="shared" si="11"/>
        <v>2.9111338533983733</v>
      </c>
      <c r="N39" s="28">
        <f t="shared" si="13"/>
        <v>3.5</v>
      </c>
    </row>
    <row r="40" spans="1:14" x14ac:dyDescent="0.2">
      <c r="A40" s="27">
        <f t="shared" si="12"/>
        <v>3.75</v>
      </c>
      <c r="B40" s="7">
        <f t="shared" si="1"/>
        <v>0</v>
      </c>
      <c r="C40" s="7">
        <f t="shared" si="2"/>
        <v>0</v>
      </c>
      <c r="D40" s="7">
        <f t="shared" si="3"/>
        <v>18.382703102498116</v>
      </c>
      <c r="E40" s="10">
        <f t="shared" si="4"/>
        <v>3.0300041812571097</v>
      </c>
      <c r="F40" s="10">
        <f t="shared" si="5"/>
        <v>0</v>
      </c>
      <c r="G40" s="10">
        <f t="shared" si="6"/>
        <v>0</v>
      </c>
      <c r="H40" s="10">
        <f t="shared" si="7"/>
        <v>0</v>
      </c>
      <c r="I40" s="10">
        <f t="shared" si="8"/>
        <v>0</v>
      </c>
      <c r="J40" s="10">
        <f t="shared" si="0"/>
        <v>3.0300041812571097</v>
      </c>
      <c r="K40" s="10">
        <f t="shared" si="9"/>
        <v>3.0300041812571097</v>
      </c>
      <c r="L40" s="7">
        <f t="shared" si="10"/>
        <v>0</v>
      </c>
      <c r="M40" s="7">
        <f t="shared" si="11"/>
        <v>3.0300041812571097</v>
      </c>
      <c r="N40" s="28">
        <f t="shared" si="13"/>
        <v>3.75</v>
      </c>
    </row>
    <row r="41" spans="1:14" x14ac:dyDescent="0.2">
      <c r="A41" s="27">
        <f t="shared" si="12"/>
        <v>4</v>
      </c>
      <c r="B41" s="7">
        <f t="shared" si="1"/>
        <v>0</v>
      </c>
      <c r="C41" s="7">
        <f t="shared" si="2"/>
        <v>0</v>
      </c>
      <c r="D41" s="7">
        <f t="shared" si="3"/>
        <v>19.26275045407651</v>
      </c>
      <c r="E41" s="10">
        <f t="shared" si="4"/>
        <v>3.1443839403719567</v>
      </c>
      <c r="F41" s="10">
        <f t="shared" si="5"/>
        <v>0</v>
      </c>
      <c r="G41" s="10">
        <f t="shared" si="6"/>
        <v>0</v>
      </c>
      <c r="H41" s="10">
        <f t="shared" si="7"/>
        <v>0</v>
      </c>
      <c r="I41" s="10">
        <f t="shared" si="8"/>
        <v>0</v>
      </c>
      <c r="J41" s="10">
        <f t="shared" si="0"/>
        <v>3.1443839403719567</v>
      </c>
      <c r="K41" s="10">
        <f t="shared" si="9"/>
        <v>3.1443839403719567</v>
      </c>
      <c r="L41" s="7">
        <f t="shared" si="10"/>
        <v>0</v>
      </c>
      <c r="M41" s="7">
        <f t="shared" si="11"/>
        <v>3.1443839403719567</v>
      </c>
      <c r="N41" s="28">
        <f t="shared" si="13"/>
        <v>4</v>
      </c>
    </row>
    <row r="42" spans="1:14" x14ac:dyDescent="0.2">
      <c r="A42" s="27">
        <f t="shared" si="12"/>
        <v>4.25</v>
      </c>
      <c r="B42" s="7">
        <f t="shared" si="1"/>
        <v>0</v>
      </c>
      <c r="C42" s="7">
        <f t="shared" si="2"/>
        <v>0</v>
      </c>
      <c r="D42" s="7">
        <f t="shared" si="3"/>
        <v>20.104311397246502</v>
      </c>
      <c r="E42" s="10">
        <f t="shared" si="4"/>
        <v>3.254746593899835</v>
      </c>
      <c r="F42" s="10">
        <f t="shared" si="5"/>
        <v>0</v>
      </c>
      <c r="G42" s="10">
        <f t="shared" si="6"/>
        <v>0</v>
      </c>
      <c r="H42" s="10">
        <f t="shared" si="7"/>
        <v>0</v>
      </c>
      <c r="I42" s="10">
        <f t="shared" si="8"/>
        <v>0</v>
      </c>
      <c r="J42" s="10">
        <f t="shared" si="0"/>
        <v>3.254746593899835</v>
      </c>
      <c r="K42" s="10">
        <f t="shared" si="9"/>
        <v>3.254746593899835</v>
      </c>
      <c r="L42" s="7">
        <f t="shared" si="10"/>
        <v>0</v>
      </c>
      <c r="M42" s="7">
        <f t="shared" si="11"/>
        <v>3.254746593899835</v>
      </c>
      <c r="N42" s="28">
        <f t="shared" si="13"/>
        <v>4.25</v>
      </c>
    </row>
    <row r="43" spans="1:14" x14ac:dyDescent="0.2">
      <c r="A43" s="27">
        <f t="shared" si="12"/>
        <v>4.5</v>
      </c>
      <c r="B43" s="7">
        <f t="shared" si="1"/>
        <v>0</v>
      </c>
      <c r="C43" s="7">
        <f t="shared" si="2"/>
        <v>0</v>
      </c>
      <c r="D43" s="7">
        <f t="shared" si="3"/>
        <v>20.912032862897057</v>
      </c>
      <c r="E43" s="10">
        <f t="shared" si="4"/>
        <v>3.3614878278131672</v>
      </c>
      <c r="F43" s="10">
        <f t="shared" si="5"/>
        <v>0</v>
      </c>
      <c r="G43" s="10">
        <f t="shared" si="6"/>
        <v>0</v>
      </c>
      <c r="H43" s="10">
        <f t="shared" si="7"/>
        <v>0</v>
      </c>
      <c r="I43" s="10">
        <f t="shared" si="8"/>
        <v>0</v>
      </c>
      <c r="J43" s="10">
        <f t="shared" si="0"/>
        <v>3.3614878278131672</v>
      </c>
      <c r="K43" s="10">
        <f t="shared" si="9"/>
        <v>3.3614878278131672</v>
      </c>
      <c r="L43" s="7">
        <f t="shared" si="10"/>
        <v>0</v>
      </c>
      <c r="M43" s="7">
        <f t="shared" si="11"/>
        <v>3.3614878278131672</v>
      </c>
      <c r="N43" s="28">
        <f t="shared" si="13"/>
        <v>4.5</v>
      </c>
    </row>
    <row r="44" spans="1:14" x14ac:dyDescent="0.2">
      <c r="A44" s="27">
        <f t="shared" si="12"/>
        <v>4.75</v>
      </c>
      <c r="B44" s="7">
        <f t="shared" si="1"/>
        <v>0</v>
      </c>
      <c r="C44" s="7">
        <f t="shared" si="2"/>
        <v>0</v>
      </c>
      <c r="D44" s="7">
        <f t="shared" si="3"/>
        <v>21.689695713871068</v>
      </c>
      <c r="E44" s="10">
        <f t="shared" si="4"/>
        <v>3.4649423433254398</v>
      </c>
      <c r="F44" s="10">
        <f t="shared" si="5"/>
        <v>0</v>
      </c>
      <c r="G44" s="10">
        <f t="shared" si="6"/>
        <v>0</v>
      </c>
      <c r="H44" s="10">
        <f t="shared" si="7"/>
        <v>0</v>
      </c>
      <c r="I44" s="10">
        <f t="shared" si="8"/>
        <v>0</v>
      </c>
      <c r="J44" s="10">
        <f t="shared" si="0"/>
        <v>3.4649423433254398</v>
      </c>
      <c r="K44" s="10">
        <f t="shared" si="9"/>
        <v>3.4649423433254398</v>
      </c>
      <c r="L44" s="7">
        <f t="shared" si="10"/>
        <v>0</v>
      </c>
      <c r="M44" s="7">
        <f t="shared" si="11"/>
        <v>3.4649423433254398</v>
      </c>
      <c r="N44" s="28">
        <f t="shared" si="13"/>
        <v>4.75</v>
      </c>
    </row>
    <row r="45" spans="1:14" x14ac:dyDescent="0.2">
      <c r="A45" s="27">
        <f t="shared" si="12"/>
        <v>5</v>
      </c>
      <c r="B45" s="7">
        <f t="shared" si="1"/>
        <v>0</v>
      </c>
      <c r="C45" s="7">
        <f t="shared" si="2"/>
        <v>0</v>
      </c>
      <c r="D45" s="7">
        <f t="shared" si="3"/>
        <v>22.440425171144771</v>
      </c>
      <c r="E45" s="10">
        <f t="shared" si="4"/>
        <v>3.5653962568840916</v>
      </c>
      <c r="F45" s="10">
        <f t="shared" si="5"/>
        <v>0</v>
      </c>
      <c r="G45" s="10">
        <f t="shared" si="6"/>
        <v>0</v>
      </c>
      <c r="H45" s="10">
        <f t="shared" si="7"/>
        <v>0</v>
      </c>
      <c r="I45" s="10">
        <f t="shared" si="8"/>
        <v>0</v>
      </c>
      <c r="J45" s="10">
        <f t="shared" si="0"/>
        <v>3.5653962568840916</v>
      </c>
      <c r="K45" s="10">
        <f t="shared" si="9"/>
        <v>3.5653962568840916</v>
      </c>
      <c r="L45" s="7">
        <f t="shared" si="10"/>
        <v>0</v>
      </c>
      <c r="M45" s="7">
        <f t="shared" si="11"/>
        <v>3.5653962568840916</v>
      </c>
      <c r="N45" s="28">
        <f t="shared" si="13"/>
        <v>5</v>
      </c>
    </row>
    <row r="46" spans="1:14" x14ac:dyDescent="0.2">
      <c r="A46" s="27">
        <f t="shared" si="12"/>
        <v>5.25</v>
      </c>
      <c r="B46" s="7">
        <f t="shared" si="1"/>
        <v>0</v>
      </c>
      <c r="C46" s="7">
        <f t="shared" si="2"/>
        <v>0</v>
      </c>
      <c r="D46" s="7">
        <f t="shared" si="3"/>
        <v>23.166839740525223</v>
      </c>
      <c r="E46" s="10">
        <f t="shared" si="4"/>
        <v>3.6630964353449116</v>
      </c>
      <c r="F46" s="10">
        <f t="shared" si="5"/>
        <v>0</v>
      </c>
      <c r="G46" s="10">
        <f t="shared" si="6"/>
        <v>0</v>
      </c>
      <c r="H46" s="10">
        <f t="shared" si="7"/>
        <v>0</v>
      </c>
      <c r="I46" s="10">
        <f t="shared" si="8"/>
        <v>0</v>
      </c>
      <c r="J46" s="10">
        <f t="shared" si="0"/>
        <v>3.6630964353449116</v>
      </c>
      <c r="K46" s="10">
        <f t="shared" si="9"/>
        <v>3.6630964353449116</v>
      </c>
      <c r="L46" s="7">
        <f t="shared" si="10"/>
        <v>0</v>
      </c>
      <c r="M46" s="7">
        <f t="shared" si="11"/>
        <v>3.6630964353449116</v>
      </c>
      <c r="N46" s="28">
        <f t="shared" si="13"/>
        <v>5.25</v>
      </c>
    </row>
    <row r="47" spans="1:14" x14ac:dyDescent="0.2">
      <c r="A47" s="27">
        <f t="shared" si="12"/>
        <v>5.5</v>
      </c>
      <c r="B47" s="7">
        <f t="shared" si="1"/>
        <v>0</v>
      </c>
      <c r="C47" s="7">
        <f t="shared" si="2"/>
        <v>0</v>
      </c>
      <c r="D47" s="7">
        <f t="shared" si="3"/>
        <v>23.87115927776884</v>
      </c>
      <c r="E47" s="10">
        <f t="shared" si="4"/>
        <v>3.7582576442641749</v>
      </c>
      <c r="F47" s="10">
        <f t="shared" si="5"/>
        <v>0</v>
      </c>
      <c r="G47" s="10">
        <f t="shared" si="6"/>
        <v>0</v>
      </c>
      <c r="H47" s="10">
        <f t="shared" si="7"/>
        <v>0</v>
      </c>
      <c r="I47" s="10">
        <f t="shared" si="8"/>
        <v>0</v>
      </c>
      <c r="J47" s="10">
        <f t="shared" si="0"/>
        <v>3.7582576442641749</v>
      </c>
      <c r="K47" s="10">
        <f t="shared" si="9"/>
        <v>3.7582576442641749</v>
      </c>
      <c r="L47" s="7">
        <f t="shared" si="10"/>
        <v>0</v>
      </c>
      <c r="M47" s="7">
        <f t="shared" si="11"/>
        <v>3.7582576442641749</v>
      </c>
      <c r="N47" s="28">
        <f t="shared" si="13"/>
        <v>5.5</v>
      </c>
    </row>
    <row r="48" spans="1:14" x14ac:dyDescent="0.2">
      <c r="A48" s="27">
        <f t="shared" si="12"/>
        <v>5.75</v>
      </c>
      <c r="B48" s="7">
        <f t="shared" si="1"/>
        <v>0</v>
      </c>
      <c r="C48" s="7">
        <f t="shared" si="2"/>
        <v>0</v>
      </c>
      <c r="D48" s="7">
        <f t="shared" si="3"/>
        <v>24.5552851127011</v>
      </c>
      <c r="E48" s="10">
        <f t="shared" si="4"/>
        <v>3.8510681046566302</v>
      </c>
      <c r="F48" s="10">
        <f t="shared" si="5"/>
        <v>0</v>
      </c>
      <c r="G48" s="10">
        <f t="shared" si="6"/>
        <v>0</v>
      </c>
      <c r="H48" s="10">
        <f t="shared" si="7"/>
        <v>0</v>
      </c>
      <c r="I48" s="10">
        <f t="shared" si="8"/>
        <v>0</v>
      </c>
      <c r="J48" s="10">
        <f t="shared" si="0"/>
        <v>3.8510681046566302</v>
      </c>
      <c r="K48" s="10">
        <f t="shared" si="9"/>
        <v>3.8510681046566302</v>
      </c>
      <c r="L48" s="7">
        <f t="shared" si="10"/>
        <v>0</v>
      </c>
      <c r="M48" s="7">
        <f t="shared" si="11"/>
        <v>3.8510681046566302</v>
      </c>
      <c r="N48" s="28">
        <f t="shared" si="13"/>
        <v>5.75</v>
      </c>
    </row>
    <row r="49" spans="1:14" x14ac:dyDescent="0.2">
      <c r="A49" s="27">
        <f t="shared" si="12"/>
        <v>6</v>
      </c>
      <c r="B49" s="7">
        <f t="shared" si="1"/>
        <v>0</v>
      </c>
      <c r="C49" s="7">
        <f t="shared" si="2"/>
        <v>0</v>
      </c>
      <c r="D49" s="7">
        <f t="shared" si="3"/>
        <v>25.220860585385882</v>
      </c>
      <c r="E49" s="10">
        <f t="shared" si="4"/>
        <v>3.9416938710073759</v>
      </c>
      <c r="F49" s="10">
        <f t="shared" si="5"/>
        <v>0</v>
      </c>
      <c r="G49" s="10">
        <f t="shared" si="6"/>
        <v>0</v>
      </c>
      <c r="H49" s="10">
        <f t="shared" si="7"/>
        <v>0</v>
      </c>
      <c r="I49" s="10">
        <f t="shared" si="8"/>
        <v>0</v>
      </c>
      <c r="J49" s="10">
        <f t="shared" si="0"/>
        <v>3.9416938710073759</v>
      </c>
      <c r="K49" s="10">
        <f t="shared" si="9"/>
        <v>3.9416938710073759</v>
      </c>
      <c r="L49" s="7">
        <f t="shared" si="10"/>
        <v>0</v>
      </c>
      <c r="M49" s="7">
        <f t="shared" si="11"/>
        <v>3.9416938710073759</v>
      </c>
      <c r="N49" s="28">
        <f t="shared" si="13"/>
        <v>6</v>
      </c>
    </row>
    <row r="50" spans="1:14" x14ac:dyDescent="0.2">
      <c r="A50" s="27">
        <f t="shared" si="12"/>
        <v>6.25</v>
      </c>
      <c r="B50" s="7">
        <f t="shared" si="1"/>
        <v>0</v>
      </c>
      <c r="C50" s="7">
        <f t="shared" si="2"/>
        <v>0</v>
      </c>
      <c r="D50" s="7">
        <f t="shared" si="3"/>
        <v>25.869317547413225</v>
      </c>
      <c r="E50" s="10">
        <f t="shared" si="4"/>
        <v>4.0302823224645961</v>
      </c>
      <c r="F50" s="10">
        <f t="shared" si="5"/>
        <v>0</v>
      </c>
      <c r="G50" s="10">
        <f t="shared" si="6"/>
        <v>0</v>
      </c>
      <c r="H50" s="10">
        <f t="shared" si="7"/>
        <v>0</v>
      </c>
      <c r="I50" s="10">
        <f t="shared" si="8"/>
        <v>0</v>
      </c>
      <c r="J50" s="10">
        <f t="shared" si="0"/>
        <v>4.0302823224645961</v>
      </c>
      <c r="K50" s="10">
        <f t="shared" si="9"/>
        <v>4.0302823224645961</v>
      </c>
      <c r="L50" s="7">
        <f t="shared" si="10"/>
        <v>0</v>
      </c>
      <c r="M50" s="7">
        <f t="shared" si="11"/>
        <v>4.0302823224645961</v>
      </c>
      <c r="N50" s="28">
        <f t="shared" si="13"/>
        <v>6.25</v>
      </c>
    </row>
    <row r="51" spans="1:14" x14ac:dyDescent="0.2">
      <c r="A51" s="27">
        <f t="shared" si="12"/>
        <v>6.5</v>
      </c>
      <c r="B51" s="7">
        <f t="shared" si="1"/>
        <v>0</v>
      </c>
      <c r="C51" s="7">
        <f t="shared" si="2"/>
        <v>0</v>
      </c>
      <c r="D51" s="7">
        <f t="shared" si="3"/>
        <v>26.501912611551877</v>
      </c>
      <c r="E51" s="10">
        <f t="shared" si="4"/>
        <v>4.1169649773594292</v>
      </c>
      <c r="F51" s="10">
        <f t="shared" si="5"/>
        <v>0</v>
      </c>
      <c r="G51" s="10">
        <f t="shared" si="6"/>
        <v>0</v>
      </c>
      <c r="H51" s="10">
        <f t="shared" si="7"/>
        <v>0</v>
      </c>
      <c r="I51" s="10">
        <f t="shared" si="8"/>
        <v>0</v>
      </c>
      <c r="J51" s="10">
        <f t="shared" si="0"/>
        <v>4.1169649773594292</v>
      </c>
      <c r="K51" s="10">
        <f t="shared" si="9"/>
        <v>4.1169649773594292</v>
      </c>
      <c r="L51" s="7">
        <f t="shared" si="10"/>
        <v>0</v>
      </c>
      <c r="M51" s="7">
        <f t="shared" si="11"/>
        <v>4.1169649773594292</v>
      </c>
      <c r="N51" s="28">
        <f t="shared" si="13"/>
        <v>6.5</v>
      </c>
    </row>
    <row r="52" spans="1:14" x14ac:dyDescent="0.2">
      <c r="A52" s="27">
        <f t="shared" si="12"/>
        <v>6.75</v>
      </c>
      <c r="B52" s="7">
        <f t="shared" si="1"/>
        <v>0</v>
      </c>
      <c r="C52" s="7">
        <f t="shared" si="2"/>
        <v>0</v>
      </c>
      <c r="D52" s="7">
        <f t="shared" si="3"/>
        <v>27.119755783778057</v>
      </c>
      <c r="E52" s="10">
        <f t="shared" si="4"/>
        <v>4.2018597847664587</v>
      </c>
      <c r="F52" s="10">
        <f t="shared" si="5"/>
        <v>0</v>
      </c>
      <c r="G52" s="10">
        <f t="shared" si="6"/>
        <v>0</v>
      </c>
      <c r="H52" s="10">
        <f t="shared" si="7"/>
        <v>0</v>
      </c>
      <c r="I52" s="10">
        <f t="shared" si="8"/>
        <v>0</v>
      </c>
      <c r="J52" s="10">
        <f t="shared" si="0"/>
        <v>4.2018597847664587</v>
      </c>
      <c r="K52" s="10">
        <f t="shared" si="9"/>
        <v>4.2018597847664587</v>
      </c>
      <c r="L52" s="7">
        <f t="shared" si="10"/>
        <v>0</v>
      </c>
      <c r="M52" s="7">
        <f t="shared" si="11"/>
        <v>4.2018597847664587</v>
      </c>
      <c r="N52" s="28">
        <f t="shared" si="13"/>
        <v>6.75</v>
      </c>
    </row>
    <row r="53" spans="1:14" x14ac:dyDescent="0.2">
      <c r="A53" s="27">
        <f t="shared" si="12"/>
        <v>7</v>
      </c>
      <c r="B53" s="7">
        <f t="shared" si="1"/>
        <v>0</v>
      </c>
      <c r="C53" s="7">
        <f t="shared" si="2"/>
        <v>0</v>
      </c>
      <c r="D53" s="7">
        <f t="shared" si="3"/>
        <v>27.7238333473781</v>
      </c>
      <c r="E53" s="10">
        <f t="shared" si="4"/>
        <v>4.2850730071809906</v>
      </c>
      <c r="F53" s="10">
        <f t="shared" si="5"/>
        <v>0</v>
      </c>
      <c r="G53" s="10">
        <f t="shared" si="6"/>
        <v>0</v>
      </c>
      <c r="H53" s="10">
        <f t="shared" si="7"/>
        <v>0</v>
      </c>
      <c r="I53" s="10">
        <f t="shared" si="8"/>
        <v>0</v>
      </c>
      <c r="J53" s="10">
        <f t="shared" si="0"/>
        <v>4.2850730071809906</v>
      </c>
      <c r="K53" s="10">
        <f t="shared" si="9"/>
        <v>4.2850730071809906</v>
      </c>
      <c r="L53" s="7">
        <f t="shared" si="10"/>
        <v>0</v>
      </c>
      <c r="M53" s="7">
        <f t="shared" si="11"/>
        <v>4.2850730071809906</v>
      </c>
      <c r="N53" s="28">
        <f t="shared" si="13"/>
        <v>7</v>
      </c>
    </row>
    <row r="54" spans="1:14" x14ac:dyDescent="0.2">
      <c r="A54" s="27">
        <f t="shared" si="12"/>
        <v>7.25</v>
      </c>
      <c r="B54" s="7">
        <f t="shared" si="1"/>
        <v>3.5342917352885181</v>
      </c>
      <c r="C54" s="7">
        <f t="shared" si="2"/>
        <v>17.017532128304158</v>
      </c>
      <c r="D54" s="7">
        <f t="shared" si="3"/>
        <v>28.315026349530825</v>
      </c>
      <c r="E54" s="10">
        <f t="shared" si="4"/>
        <v>4.3667007800975606</v>
      </c>
      <c r="F54" s="10">
        <f t="shared" si="5"/>
        <v>0</v>
      </c>
      <c r="G54" s="10">
        <f t="shared" si="6"/>
        <v>0</v>
      </c>
      <c r="H54" s="10">
        <f t="shared" si="7"/>
        <v>0</v>
      </c>
      <c r="I54" s="10">
        <f t="shared" si="8"/>
        <v>0</v>
      </c>
      <c r="J54" s="10">
        <f t="shared" si="0"/>
        <v>4.3667007800975606</v>
      </c>
      <c r="K54" s="10">
        <f t="shared" si="9"/>
        <v>7.9009925153860792</v>
      </c>
      <c r="L54" s="7">
        <f t="shared" si="10"/>
        <v>0</v>
      </c>
      <c r="M54" s="7">
        <f t="shared" si="11"/>
        <v>7.9009925153860792</v>
      </c>
      <c r="N54" s="28">
        <f t="shared" si="13"/>
        <v>7.25</v>
      </c>
    </row>
    <row r="55" spans="1:14" x14ac:dyDescent="0.2">
      <c r="A55" s="27">
        <f t="shared" si="12"/>
        <v>7.5</v>
      </c>
      <c r="B55" s="7">
        <f t="shared" si="1"/>
        <v>9.9964866108563246</v>
      </c>
      <c r="C55" s="7">
        <f t="shared" si="2"/>
        <v>24.066424733967619</v>
      </c>
      <c r="D55" s="7">
        <f t="shared" si="3"/>
        <v>28.894125681114762</v>
      </c>
      <c r="E55" s="10">
        <f t="shared" si="4"/>
        <v>4.446830413782175</v>
      </c>
      <c r="F55" s="10">
        <f t="shared" si="5"/>
        <v>0</v>
      </c>
      <c r="G55" s="10">
        <f t="shared" si="6"/>
        <v>0</v>
      </c>
      <c r="H55" s="10">
        <f t="shared" si="7"/>
        <v>0</v>
      </c>
      <c r="I55" s="10">
        <f t="shared" si="8"/>
        <v>0</v>
      </c>
      <c r="J55" s="10">
        <f t="shared" si="0"/>
        <v>4.446830413782175</v>
      </c>
      <c r="K55" s="10">
        <f t="shared" si="9"/>
        <v>14.4433170246385</v>
      </c>
      <c r="L55" s="7">
        <f t="shared" si="10"/>
        <v>0</v>
      </c>
      <c r="M55" s="7">
        <f t="shared" si="11"/>
        <v>14.4433170246385</v>
      </c>
      <c r="N55" s="28">
        <f t="shared" si="13"/>
        <v>7.5</v>
      </c>
    </row>
    <row r="56" spans="1:14" x14ac:dyDescent="0.2">
      <c r="A56" s="27">
        <f t="shared" si="12"/>
        <v>7.75</v>
      </c>
      <c r="B56" s="7">
        <f t="shared" si="1"/>
        <v>18.364718562871456</v>
      </c>
      <c r="C56" s="7">
        <f t="shared" si="2"/>
        <v>29.475230265658531</v>
      </c>
      <c r="D56" s="7">
        <f t="shared" si="3"/>
        <v>29.461844487022304</v>
      </c>
      <c r="E56" s="10">
        <f t="shared" si="4"/>
        <v>4.5255414874876188</v>
      </c>
      <c r="F56" s="10">
        <f t="shared" si="5"/>
        <v>0</v>
      </c>
      <c r="G56" s="10">
        <f t="shared" si="6"/>
        <v>0</v>
      </c>
      <c r="H56" s="10">
        <f t="shared" si="7"/>
        <v>0</v>
      </c>
      <c r="I56" s="10">
        <f t="shared" si="8"/>
        <v>0</v>
      </c>
      <c r="J56" s="10">
        <f t="shared" si="0"/>
        <v>4.5255414874876188</v>
      </c>
      <c r="K56" s="10">
        <f t="shared" si="9"/>
        <v>14.451133530004473</v>
      </c>
      <c r="L56" s="7">
        <f t="shared" si="10"/>
        <v>0</v>
      </c>
      <c r="M56" s="7">
        <f t="shared" si="11"/>
        <v>29.461844487022304</v>
      </c>
      <c r="N56" s="28">
        <f t="shared" si="13"/>
        <v>7.75</v>
      </c>
    </row>
    <row r="57" spans="1:14" x14ac:dyDescent="0.2">
      <c r="A57" s="27">
        <f t="shared" si="12"/>
        <v>8</v>
      </c>
      <c r="B57" s="7">
        <f t="shared" si="1"/>
        <v>28.274333882308138</v>
      </c>
      <c r="C57" s="7">
        <f t="shared" si="2"/>
        <v>34.035064256608315</v>
      </c>
      <c r="D57" s="7">
        <f t="shared" si="3"/>
        <v>30.018828462798432</v>
      </c>
      <c r="E57" s="10">
        <f t="shared" si="4"/>
        <v>4.6029067751807826</v>
      </c>
      <c r="F57" s="10">
        <f t="shared" si="5"/>
        <v>0</v>
      </c>
      <c r="G57" s="10">
        <f t="shared" si="6"/>
        <v>0</v>
      </c>
      <c r="H57" s="10">
        <f t="shared" si="7"/>
        <v>0</v>
      </c>
      <c r="I57" s="10">
        <f t="shared" si="8"/>
        <v>0</v>
      </c>
      <c r="J57" s="10">
        <f t="shared" si="0"/>
        <v>4.6029067751807826</v>
      </c>
      <c r="K57" s="10">
        <f t="shared" si="9"/>
        <v>14.451133530004473</v>
      </c>
      <c r="L57" s="7">
        <f t="shared" si="10"/>
        <v>0</v>
      </c>
      <c r="M57" s="7">
        <f t="shared" si="11"/>
        <v>30.018828462798432</v>
      </c>
      <c r="N57" s="28">
        <f t="shared" si="13"/>
        <v>8</v>
      </c>
    </row>
    <row r="58" spans="1:14" x14ac:dyDescent="0.2">
      <c r="A58" s="27">
        <f t="shared" si="12"/>
        <v>8.25</v>
      </c>
      <c r="B58" s="7">
        <f t="shared" si="1"/>
        <v>39.514582862104085</v>
      </c>
      <c r="C58" s="7">
        <f t="shared" si="2"/>
        <v>38.052358648174767</v>
      </c>
      <c r="D58" s="7">
        <f t="shared" si="3"/>
        <v>30.565664461620134</v>
      </c>
      <c r="E58" s="10">
        <f t="shared" si="4"/>
        <v>4.6789930334462628</v>
      </c>
      <c r="F58" s="10">
        <f t="shared" si="5"/>
        <v>0</v>
      </c>
      <c r="G58" s="10">
        <f t="shared" si="6"/>
        <v>0</v>
      </c>
      <c r="H58" s="10">
        <f t="shared" si="7"/>
        <v>0</v>
      </c>
      <c r="I58" s="10">
        <f t="shared" si="8"/>
        <v>0</v>
      </c>
      <c r="J58" s="10">
        <f t="shared" si="0"/>
        <v>4.6789930334462628</v>
      </c>
      <c r="K58" s="10">
        <f t="shared" si="9"/>
        <v>14.451133530004473</v>
      </c>
      <c r="L58" s="7">
        <f t="shared" si="10"/>
        <v>0</v>
      </c>
      <c r="M58" s="7">
        <f t="shared" si="11"/>
        <v>30.565664461620134</v>
      </c>
      <c r="N58" s="28">
        <f t="shared" si="13"/>
        <v>8.25</v>
      </c>
    </row>
    <row r="59" spans="1:14" x14ac:dyDescent="0.2">
      <c r="A59" s="27">
        <f t="shared" si="12"/>
        <v>8.5</v>
      </c>
      <c r="B59" s="7">
        <f t="shared" si="1"/>
        <v>51.943268121555498</v>
      </c>
      <c r="C59" s="7">
        <f t="shared" si="2"/>
        <v>41.684270395764216</v>
      </c>
      <c r="D59" s="7">
        <f t="shared" si="3"/>
        <v>31.102887738629327</v>
      </c>
      <c r="E59" s="10">
        <f t="shared" si="4"/>
        <v>4.7538616758454557</v>
      </c>
      <c r="F59" s="10">
        <f t="shared" si="5"/>
        <v>0</v>
      </c>
      <c r="G59" s="10">
        <f t="shared" si="6"/>
        <v>0</v>
      </c>
      <c r="H59" s="10">
        <f t="shared" si="7"/>
        <v>0</v>
      </c>
      <c r="I59" s="10">
        <f t="shared" si="8"/>
        <v>0</v>
      </c>
      <c r="J59" s="10">
        <f t="shared" si="0"/>
        <v>4.7538616758454557</v>
      </c>
      <c r="K59" s="10">
        <f t="shared" si="9"/>
        <v>14.451133530004473</v>
      </c>
      <c r="L59" s="7">
        <f t="shared" si="10"/>
        <v>0</v>
      </c>
      <c r="M59" s="7">
        <f t="shared" si="11"/>
        <v>31.102887738629327</v>
      </c>
      <c r="N59" s="28">
        <f t="shared" si="13"/>
        <v>8.5</v>
      </c>
    </row>
    <row r="60" spans="1:14" x14ac:dyDescent="0.2">
      <c r="A60" s="27">
        <f t="shared" si="12"/>
        <v>8.75</v>
      </c>
      <c r="B60" s="7">
        <f t="shared" si="1"/>
        <v>65.455998946270384</v>
      </c>
      <c r="C60" s="7">
        <f t="shared" si="2"/>
        <v>45.024157939544523</v>
      </c>
      <c r="D60" s="7">
        <f t="shared" si="3"/>
        <v>31.630988087367896</v>
      </c>
      <c r="E60" s="10">
        <f t="shared" si="4"/>
        <v>4.8275693531119437</v>
      </c>
      <c r="F60" s="10">
        <f t="shared" si="5"/>
        <v>0</v>
      </c>
      <c r="G60" s="10">
        <f t="shared" si="6"/>
        <v>0</v>
      </c>
      <c r="H60" s="10">
        <f t="shared" si="7"/>
        <v>0</v>
      </c>
      <c r="I60" s="10">
        <f t="shared" si="8"/>
        <v>0</v>
      </c>
      <c r="J60" s="10">
        <f t="shared" si="0"/>
        <v>4.8275693531119437</v>
      </c>
      <c r="K60" s="10">
        <f t="shared" si="9"/>
        <v>14.451133530004473</v>
      </c>
      <c r="L60" s="7">
        <f t="shared" si="10"/>
        <v>0</v>
      </c>
      <c r="M60" s="7">
        <f t="shared" si="11"/>
        <v>31.630988087367896</v>
      </c>
      <c r="N60" s="28">
        <f t="shared" si="13"/>
        <v>8.75</v>
      </c>
    </row>
    <row r="61" spans="1:14" x14ac:dyDescent="0.2">
      <c r="A61" s="27">
        <f t="shared" si="12"/>
        <v>9</v>
      </c>
      <c r="B61" s="7">
        <f t="shared" si="1"/>
        <v>79.971892886850583</v>
      </c>
      <c r="C61" s="7">
        <f t="shared" si="2"/>
        <v>48.132849467935237</v>
      </c>
      <c r="D61" s="7">
        <f t="shared" si="3"/>
        <v>32.150415068621435</v>
      </c>
      <c r="E61" s="10">
        <f t="shared" si="4"/>
        <v>4.9001684547716495</v>
      </c>
      <c r="F61" s="10">
        <f t="shared" si="5"/>
        <v>0</v>
      </c>
      <c r="G61" s="10">
        <f t="shared" si="6"/>
        <v>0</v>
      </c>
      <c r="H61" s="10">
        <f t="shared" si="7"/>
        <v>0</v>
      </c>
      <c r="I61" s="10">
        <f t="shared" si="8"/>
        <v>0</v>
      </c>
      <c r="J61" s="10">
        <f t="shared" si="0"/>
        <v>4.9001684547716495</v>
      </c>
      <c r="K61" s="10">
        <f t="shared" si="9"/>
        <v>14.451133530004473</v>
      </c>
      <c r="L61" s="7">
        <f t="shared" si="10"/>
        <v>0</v>
      </c>
      <c r="M61" s="7">
        <f t="shared" si="11"/>
        <v>32.150415068621435</v>
      </c>
      <c r="N61" s="28">
        <f t="shared" si="13"/>
        <v>9</v>
      </c>
    </row>
    <row r="62" spans="1:14" x14ac:dyDescent="0.2">
      <c r="A62" s="27">
        <f>IF(A61&lt;$B$3,A61+0.25,"top")</f>
        <v>9.25</v>
      </c>
      <c r="B62" s="7">
        <f t="shared" si="1"/>
        <v>95.425876852789969</v>
      </c>
      <c r="C62" s="7">
        <f t="shared" si="2"/>
        <v>51.052596384912469</v>
      </c>
      <c r="D62" s="7">
        <f t="shared" si="3"/>
        <v>32.66158249053575</v>
      </c>
      <c r="E62" s="10">
        <f t="shared" si="4"/>
        <v>4.9717075448152297</v>
      </c>
      <c r="F62" s="10">
        <f t="shared" si="5"/>
        <v>0</v>
      </c>
      <c r="G62" s="10">
        <f t="shared" si="6"/>
        <v>0</v>
      </c>
      <c r="H62" s="10">
        <f t="shared" si="7"/>
        <v>0</v>
      </c>
      <c r="I62" s="10">
        <f t="shared" si="8"/>
        <v>0</v>
      </c>
      <c r="J62" s="10">
        <f t="shared" si="0"/>
        <v>4.9717075448152297</v>
      </c>
      <c r="K62" s="10">
        <f t="shared" si="9"/>
        <v>14.451133530004473</v>
      </c>
      <c r="L62" s="7">
        <f t="shared" si="10"/>
        <v>0</v>
      </c>
      <c r="M62" s="7">
        <f t="shared" si="11"/>
        <v>32.66158249053575</v>
      </c>
      <c r="N62" s="28">
        <f>IF(N61&lt;$B$3,N61+0.25,"top")</f>
        <v>9.25</v>
      </c>
    </row>
    <row r="63" spans="1:14" x14ac:dyDescent="0.2">
      <c r="A63" s="27">
        <f t="shared" si="12"/>
        <v>9.5</v>
      </c>
      <c r="B63" s="7">
        <f t="shared" si="1"/>
        <v>111.76411799020615</v>
      </c>
      <c r="C63" s="7">
        <f t="shared" si="2"/>
        <v>53.814161680533893</v>
      </c>
      <c r="D63" s="7">
        <f t="shared" si="3"/>
        <v>33.164872267016221</v>
      </c>
      <c r="E63" s="10">
        <f t="shared" si="4"/>
        <v>5.0422317417197497</v>
      </c>
      <c r="F63" s="10">
        <f t="shared" si="5"/>
        <v>0</v>
      </c>
      <c r="G63" s="10">
        <f t="shared" si="6"/>
        <v>0</v>
      </c>
      <c r="H63" s="10">
        <f t="shared" si="7"/>
        <v>0</v>
      </c>
      <c r="I63" s="10">
        <f t="shared" si="8"/>
        <v>0</v>
      </c>
      <c r="J63" s="10">
        <f t="shared" si="0"/>
        <v>5.0422317417197497</v>
      </c>
      <c r="K63" s="10">
        <f t="shared" si="9"/>
        <v>14.451133530004473</v>
      </c>
      <c r="L63" s="7">
        <f t="shared" si="10"/>
        <v>0</v>
      </c>
      <c r="M63" s="7">
        <f t="shared" si="11"/>
        <v>33.164872267016221</v>
      </c>
      <c r="N63" s="28">
        <f t="shared" si="13"/>
        <v>9.5</v>
      </c>
    </row>
    <row r="64" spans="1:14" x14ac:dyDescent="0.2">
      <c r="A64" s="27">
        <f t="shared" si="12"/>
        <v>9.75</v>
      </c>
      <c r="B64" s="7">
        <f t="shared" si="1"/>
        <v>128.94111544166708</v>
      </c>
      <c r="C64" s="7">
        <f t="shared" si="2"/>
        <v>56.440768927403056</v>
      </c>
      <c r="D64" s="7">
        <f t="shared" si="3"/>
        <v>33.660637756717165</v>
      </c>
      <c r="E64" s="10">
        <f t="shared" si="4"/>
        <v>5.1117830512688709</v>
      </c>
      <c r="F64" s="10">
        <f t="shared" si="5"/>
        <v>0</v>
      </c>
      <c r="G64" s="10">
        <f t="shared" si="6"/>
        <v>0</v>
      </c>
      <c r="H64" s="10">
        <f t="shared" si="7"/>
        <v>0</v>
      </c>
      <c r="I64" s="10">
        <f t="shared" si="8"/>
        <v>0</v>
      </c>
      <c r="J64" s="10">
        <f t="shared" si="0"/>
        <v>5.1117830512688709</v>
      </c>
      <c r="K64" s="10">
        <f t="shared" si="9"/>
        <v>14.451133530004473</v>
      </c>
      <c r="L64" s="7">
        <f t="shared" si="10"/>
        <v>0</v>
      </c>
      <c r="M64" s="7">
        <f t="shared" si="11"/>
        <v>33.660637756717165</v>
      </c>
      <c r="N64" s="28">
        <f t="shared" si="13"/>
        <v>9.75</v>
      </c>
    </row>
    <row r="65" spans="1:14" ht="13.5" thickBot="1" x14ac:dyDescent="0.25">
      <c r="A65" s="29">
        <f>IF(A64&lt;$B$3,A64+0.25,"top")</f>
        <v>10</v>
      </c>
      <c r="B65" s="8">
        <f t="shared" si="1"/>
        <v>146.91774850297165</v>
      </c>
      <c r="C65" s="8">
        <f t="shared" si="2"/>
        <v>58.950460531317063</v>
      </c>
      <c r="D65" s="8">
        <f t="shared" si="3"/>
        <v>34.149206665607387</v>
      </c>
      <c r="E65" s="11">
        <f t="shared" si="4"/>
        <v>5.1804006591453131</v>
      </c>
      <c r="F65" s="11">
        <f t="shared" si="5"/>
        <v>0</v>
      </c>
      <c r="G65" s="11">
        <f t="shared" si="6"/>
        <v>0</v>
      </c>
      <c r="H65" s="11">
        <f t="shared" si="7"/>
        <v>0</v>
      </c>
      <c r="I65" s="11">
        <f t="shared" si="8"/>
        <v>0</v>
      </c>
      <c r="J65" s="11">
        <f t="shared" si="0"/>
        <v>5.1804006591453131</v>
      </c>
      <c r="K65" s="11">
        <f t="shared" si="9"/>
        <v>14.451133530004473</v>
      </c>
      <c r="L65" s="8">
        <f t="shared" si="10"/>
        <v>0</v>
      </c>
      <c r="M65" s="8">
        <f t="shared" si="11"/>
        <v>34.149206665607387</v>
      </c>
      <c r="N65" s="30">
        <f>IF(N64&lt;$B$3,N64+0.25,"top")</f>
        <v>10</v>
      </c>
    </row>
    <row r="68" spans="1:14" ht="16.5" thickBot="1" x14ac:dyDescent="0.3">
      <c r="A68" s="14" t="s">
        <v>23</v>
      </c>
      <c r="B68" s="14" t="s">
        <v>26</v>
      </c>
    </row>
    <row r="69" spans="1:14" ht="15.75" x14ac:dyDescent="0.25">
      <c r="A69" s="33">
        <f t="shared" ref="A69:A109" si="14">A25</f>
        <v>0</v>
      </c>
      <c r="B69" s="34">
        <f t="shared" ref="B69:B109" si="15">M25</f>
        <v>0</v>
      </c>
    </row>
    <row r="70" spans="1:14" ht="15.75" x14ac:dyDescent="0.25">
      <c r="A70" s="35">
        <f t="shared" si="14"/>
        <v>0.25</v>
      </c>
      <c r="B70" s="36">
        <f t="shared" si="15"/>
        <v>0</v>
      </c>
    </row>
    <row r="71" spans="1:14" ht="15.75" x14ac:dyDescent="0.25">
      <c r="A71" s="35">
        <f t="shared" si="14"/>
        <v>0.5</v>
      </c>
      <c r="B71" s="36">
        <f t="shared" si="15"/>
        <v>0</v>
      </c>
    </row>
    <row r="72" spans="1:14" ht="15.75" x14ac:dyDescent="0.25">
      <c r="A72" s="35">
        <f t="shared" si="14"/>
        <v>0.75</v>
      </c>
      <c r="B72" s="36">
        <f t="shared" si="15"/>
        <v>0.84037195695329181</v>
      </c>
    </row>
    <row r="73" spans="1:14" ht="15.75" x14ac:dyDescent="0.25">
      <c r="A73" s="35">
        <f t="shared" si="14"/>
        <v>1</v>
      </c>
      <c r="B73" s="36">
        <f t="shared" si="15"/>
        <v>1.1884654189613639</v>
      </c>
    </row>
    <row r="74" spans="1:14" ht="15.75" x14ac:dyDescent="0.25">
      <c r="A74" s="35">
        <f t="shared" si="14"/>
        <v>1.25</v>
      </c>
      <c r="B74" s="36">
        <f t="shared" si="15"/>
        <v>1.4555669266991866</v>
      </c>
    </row>
    <row r="75" spans="1:14" ht="15.75" x14ac:dyDescent="0.25">
      <c r="A75" s="35">
        <f t="shared" si="14"/>
        <v>1.5</v>
      </c>
      <c r="B75" s="36">
        <f t="shared" si="15"/>
        <v>1.6807439139065836</v>
      </c>
    </row>
    <row r="76" spans="1:14" ht="15.75" x14ac:dyDescent="0.25">
      <c r="A76" s="35">
        <f t="shared" si="14"/>
        <v>1.75</v>
      </c>
      <c r="B76" s="36">
        <f t="shared" si="15"/>
        <v>1.8791288221320874</v>
      </c>
    </row>
    <row r="77" spans="1:14" ht="15.75" x14ac:dyDescent="0.25">
      <c r="A77" s="35">
        <f t="shared" si="14"/>
        <v>2</v>
      </c>
      <c r="B77" s="36">
        <f t="shared" si="15"/>
        <v>2.0584824886797146</v>
      </c>
    </row>
    <row r="78" spans="1:14" ht="15.75" x14ac:dyDescent="0.25">
      <c r="A78" s="35">
        <f t="shared" si="14"/>
        <v>2.25</v>
      </c>
      <c r="B78" s="36">
        <f t="shared" si="15"/>
        <v>2.2234152068910875</v>
      </c>
    </row>
    <row r="79" spans="1:14" ht="15.75" x14ac:dyDescent="0.25">
      <c r="A79" s="35">
        <f t="shared" si="14"/>
        <v>2.5</v>
      </c>
      <c r="B79" s="36">
        <f t="shared" si="15"/>
        <v>2.3769308379227279</v>
      </c>
    </row>
    <row r="80" spans="1:14" ht="15.75" x14ac:dyDescent="0.25">
      <c r="A80" s="35">
        <f t="shared" si="14"/>
        <v>2.75</v>
      </c>
      <c r="B80" s="36">
        <f t="shared" si="15"/>
        <v>2.5211158708598749</v>
      </c>
    </row>
    <row r="81" spans="1:2" ht="15.75" x14ac:dyDescent="0.25">
      <c r="A81" s="35">
        <f t="shared" si="14"/>
        <v>3</v>
      </c>
      <c r="B81" s="36">
        <f t="shared" si="15"/>
        <v>2.6574894657053769</v>
      </c>
    </row>
    <row r="82" spans="1:2" ht="15.75" x14ac:dyDescent="0.25">
      <c r="A82" s="35">
        <f t="shared" si="14"/>
        <v>3.25</v>
      </c>
      <c r="B82" s="36">
        <f t="shared" si="15"/>
        <v>2.7871984655507682</v>
      </c>
    </row>
    <row r="83" spans="1:2" ht="15.75" x14ac:dyDescent="0.25">
      <c r="A83" s="35">
        <f t="shared" si="14"/>
        <v>3.5</v>
      </c>
      <c r="B83" s="36">
        <f t="shared" si="15"/>
        <v>2.9111338533983733</v>
      </c>
    </row>
    <row r="84" spans="1:2" ht="15.75" x14ac:dyDescent="0.25">
      <c r="A84" s="35">
        <f t="shared" si="14"/>
        <v>3.75</v>
      </c>
      <c r="B84" s="36">
        <f t="shared" si="15"/>
        <v>3.0300041812571097</v>
      </c>
    </row>
    <row r="85" spans="1:2" ht="15.75" x14ac:dyDescent="0.25">
      <c r="A85" s="35">
        <f t="shared" si="14"/>
        <v>4</v>
      </c>
      <c r="B85" s="36">
        <f t="shared" si="15"/>
        <v>3.1443839403719567</v>
      </c>
    </row>
    <row r="86" spans="1:2" ht="15.75" x14ac:dyDescent="0.25">
      <c r="A86" s="35">
        <f t="shared" si="14"/>
        <v>4.25</v>
      </c>
      <c r="B86" s="36">
        <f t="shared" si="15"/>
        <v>3.254746593899835</v>
      </c>
    </row>
    <row r="87" spans="1:2" ht="15.75" x14ac:dyDescent="0.25">
      <c r="A87" s="35">
        <f t="shared" si="14"/>
        <v>4.5</v>
      </c>
      <c r="B87" s="36">
        <f t="shared" si="15"/>
        <v>3.3614878278131672</v>
      </c>
    </row>
    <row r="88" spans="1:2" ht="15.75" x14ac:dyDescent="0.25">
      <c r="A88" s="35">
        <f t="shared" si="14"/>
        <v>4.75</v>
      </c>
      <c r="B88" s="36">
        <f t="shared" si="15"/>
        <v>3.4649423433254398</v>
      </c>
    </row>
    <row r="89" spans="1:2" ht="15.75" x14ac:dyDescent="0.25">
      <c r="A89" s="35">
        <f t="shared" si="14"/>
        <v>5</v>
      </c>
      <c r="B89" s="36">
        <f t="shared" si="15"/>
        <v>3.5653962568840916</v>
      </c>
    </row>
    <row r="90" spans="1:2" ht="15.75" x14ac:dyDescent="0.25">
      <c r="A90" s="35">
        <f t="shared" si="14"/>
        <v>5.25</v>
      </c>
      <c r="B90" s="36">
        <f t="shared" si="15"/>
        <v>3.6630964353449116</v>
      </c>
    </row>
    <row r="91" spans="1:2" ht="15.75" x14ac:dyDescent="0.25">
      <c r="A91" s="35">
        <f t="shared" si="14"/>
        <v>5.5</v>
      </c>
      <c r="B91" s="36">
        <f t="shared" si="15"/>
        <v>3.7582576442641749</v>
      </c>
    </row>
    <row r="92" spans="1:2" ht="15.75" x14ac:dyDescent="0.25">
      <c r="A92" s="35">
        <f t="shared" si="14"/>
        <v>5.75</v>
      </c>
      <c r="B92" s="36">
        <f t="shared" si="15"/>
        <v>3.8510681046566302</v>
      </c>
    </row>
    <row r="93" spans="1:2" ht="15.75" x14ac:dyDescent="0.25">
      <c r="A93" s="35">
        <f t="shared" si="14"/>
        <v>6</v>
      </c>
      <c r="B93" s="36">
        <f t="shared" si="15"/>
        <v>3.9416938710073759</v>
      </c>
    </row>
    <row r="94" spans="1:2" ht="15.75" x14ac:dyDescent="0.25">
      <c r="A94" s="35">
        <f t="shared" si="14"/>
        <v>6.25</v>
      </c>
      <c r="B94" s="36">
        <f t="shared" si="15"/>
        <v>4.0302823224645961</v>
      </c>
    </row>
    <row r="95" spans="1:2" ht="15.75" x14ac:dyDescent="0.25">
      <c r="A95" s="35">
        <f t="shared" si="14"/>
        <v>6.5</v>
      </c>
      <c r="B95" s="36">
        <f t="shared" si="15"/>
        <v>4.1169649773594292</v>
      </c>
    </row>
    <row r="96" spans="1:2" ht="15.75" x14ac:dyDescent="0.25">
      <c r="A96" s="35">
        <f t="shared" si="14"/>
        <v>6.75</v>
      </c>
      <c r="B96" s="36">
        <f t="shared" si="15"/>
        <v>4.2018597847664587</v>
      </c>
    </row>
    <row r="97" spans="1:2" ht="15.75" x14ac:dyDescent="0.25">
      <c r="A97" s="35">
        <f t="shared" si="14"/>
        <v>7</v>
      </c>
      <c r="B97" s="36">
        <f t="shared" si="15"/>
        <v>4.2850730071809906</v>
      </c>
    </row>
    <row r="98" spans="1:2" ht="15.75" x14ac:dyDescent="0.25">
      <c r="A98" s="35">
        <f t="shared" si="14"/>
        <v>7.25</v>
      </c>
      <c r="B98" s="36">
        <f t="shared" si="15"/>
        <v>7.9009925153860792</v>
      </c>
    </row>
    <row r="99" spans="1:2" ht="15.75" x14ac:dyDescent="0.25">
      <c r="A99" s="35">
        <f t="shared" si="14"/>
        <v>7.5</v>
      </c>
      <c r="B99" s="36">
        <f t="shared" si="15"/>
        <v>14.4433170246385</v>
      </c>
    </row>
    <row r="100" spans="1:2" ht="15.75" x14ac:dyDescent="0.25">
      <c r="A100" s="35">
        <f t="shared" si="14"/>
        <v>7.75</v>
      </c>
      <c r="B100" s="36">
        <f t="shared" si="15"/>
        <v>29.461844487022304</v>
      </c>
    </row>
    <row r="101" spans="1:2" ht="15.75" x14ac:dyDescent="0.25">
      <c r="A101" s="35">
        <f t="shared" si="14"/>
        <v>8</v>
      </c>
      <c r="B101" s="36">
        <f t="shared" si="15"/>
        <v>30.018828462798432</v>
      </c>
    </row>
    <row r="102" spans="1:2" ht="15.75" x14ac:dyDescent="0.25">
      <c r="A102" s="35">
        <f t="shared" si="14"/>
        <v>8.25</v>
      </c>
      <c r="B102" s="36">
        <f t="shared" si="15"/>
        <v>30.565664461620134</v>
      </c>
    </row>
    <row r="103" spans="1:2" ht="15.75" x14ac:dyDescent="0.25">
      <c r="A103" s="35">
        <f t="shared" si="14"/>
        <v>8.5</v>
      </c>
      <c r="B103" s="36">
        <f t="shared" si="15"/>
        <v>31.102887738629327</v>
      </c>
    </row>
    <row r="104" spans="1:2" ht="15.75" x14ac:dyDescent="0.25">
      <c r="A104" s="35">
        <f t="shared" si="14"/>
        <v>8.75</v>
      </c>
      <c r="B104" s="36">
        <f t="shared" si="15"/>
        <v>31.630988087367896</v>
      </c>
    </row>
    <row r="105" spans="1:2" ht="15.75" x14ac:dyDescent="0.25">
      <c r="A105" s="35">
        <f t="shared" si="14"/>
        <v>9</v>
      </c>
      <c r="B105" s="36">
        <f t="shared" si="15"/>
        <v>32.150415068621435</v>
      </c>
    </row>
    <row r="106" spans="1:2" ht="15.75" x14ac:dyDescent="0.25">
      <c r="A106" s="35">
        <f t="shared" si="14"/>
        <v>9.25</v>
      </c>
      <c r="B106" s="36">
        <f t="shared" si="15"/>
        <v>32.66158249053575</v>
      </c>
    </row>
    <row r="107" spans="1:2" ht="15.75" x14ac:dyDescent="0.25">
      <c r="A107" s="35">
        <f t="shared" si="14"/>
        <v>9.5</v>
      </c>
      <c r="B107" s="36">
        <f t="shared" si="15"/>
        <v>33.164872267016221</v>
      </c>
    </row>
    <row r="108" spans="1:2" ht="15.75" x14ac:dyDescent="0.25">
      <c r="A108" s="35">
        <f t="shared" si="14"/>
        <v>9.75</v>
      </c>
      <c r="B108" s="36">
        <f t="shared" si="15"/>
        <v>33.660637756717165</v>
      </c>
    </row>
    <row r="109" spans="1:2" ht="16.5" thickBot="1" x14ac:dyDescent="0.3">
      <c r="A109" s="37">
        <f t="shared" si="14"/>
        <v>10</v>
      </c>
      <c r="B109" s="38">
        <f t="shared" si="15"/>
        <v>34.149206665607387</v>
      </c>
    </row>
    <row r="113" spans="1:1" ht="15.75" x14ac:dyDescent="0.25">
      <c r="A113" s="31"/>
    </row>
    <row r="114" spans="1:1" ht="15.75" x14ac:dyDescent="0.25">
      <c r="A114" s="31"/>
    </row>
    <row r="115" spans="1:1" ht="15.75" x14ac:dyDescent="0.25">
      <c r="A115" s="31"/>
    </row>
    <row r="116" spans="1:1" ht="15.75" x14ac:dyDescent="0.25">
      <c r="A116" s="31"/>
    </row>
    <row r="117" spans="1:1" ht="15.75" x14ac:dyDescent="0.25">
      <c r="A117" s="31"/>
    </row>
    <row r="118" spans="1:1" ht="15.75" x14ac:dyDescent="0.25">
      <c r="A118" s="31"/>
    </row>
    <row r="119" spans="1:1" ht="15.75" x14ac:dyDescent="0.25">
      <c r="A119" s="31"/>
    </row>
    <row r="120" spans="1:1" ht="15.75" x14ac:dyDescent="0.25">
      <c r="A120" s="31"/>
    </row>
    <row r="121" spans="1:1" ht="15.75" x14ac:dyDescent="0.25">
      <c r="A121" s="31"/>
    </row>
    <row r="122" spans="1:1" ht="15.75" x14ac:dyDescent="0.25">
      <c r="A122" s="31"/>
    </row>
  </sheetData>
  <phoneticPr fontId="0" type="noConversion"/>
  <pageMargins left="0.75" right="0.75" top="1" bottom="1" header="0.5" footer="0.5"/>
  <pageSetup paperSize="3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Stage-Discharge</vt:lpstr>
    </vt:vector>
  </TitlesOfParts>
  <Company>cHc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Stage-Discharge Relationship for Riser Structures</dc:title>
  <dc:creator/>
  <cp:lastModifiedBy>Todd, Jordan R.</cp:lastModifiedBy>
  <cp:lastPrinted>2000-07-05T14:40:12Z</cp:lastPrinted>
  <dcterms:created xsi:type="dcterms:W3CDTF">2000-04-24T13:26:57Z</dcterms:created>
  <dcterms:modified xsi:type="dcterms:W3CDTF">2026-03-18T14:05:11Z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2026-03-18T14:05:11Z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221bbbef-48b9-4305-8c96-7d304a689a11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