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ddjor\Downloads\"/>
    </mc:Choice>
  </mc:AlternateContent>
  <xr:revisionPtr revIDLastSave="0" documentId="13_ncr:1_{31DEA652-DBA7-431F-9376-6224469F1BCD}" xr6:coauthVersionLast="47" xr6:coauthVersionMax="47" xr10:uidLastSave="{00000000-0000-0000-0000-000000000000}"/>
  <bookViews>
    <workbookView xWindow="-120" yWindow="-120" windowWidth="29040" windowHeight="15720" tabRatio="500" activeTab="3" xr2:uid="{772F7ABB-F103-41B7-B675-BF2091B8A703}"/>
  </bookViews>
  <sheets>
    <sheet name="Basin 1 " sheetId="11" r:id="rId1"/>
    <sheet name="Basin 2" sheetId="3" r:id="rId2"/>
    <sheet name="Basin 3" sheetId="8" r:id="rId3"/>
    <sheet name="Basin 4" sheetId="12" r:id="rId4"/>
  </sheets>
  <definedNames>
    <definedName name="all" localSheetId="0">'Basin 1 '!$A$1:$A$1</definedName>
    <definedName name="all">'Basin 2'!$A$1:$A$1</definedName>
    <definedName name="PRINT.MACRO">#REF!</definedName>
    <definedName name="_xlnm.Print_Area" localSheetId="0">'Basin 1 '!$A$1:$P$56</definedName>
    <definedName name="_xlnm.Print_Area" localSheetId="1">'Basin 2'!$A$1:$P$56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1" l="1"/>
  <c r="E10" i="11"/>
  <c r="E11" i="11" s="1"/>
  <c r="F11" i="11" s="1"/>
  <c r="D11" i="11"/>
  <c r="D18" i="11"/>
  <c r="E18" i="11"/>
  <c r="E19" i="11" s="1"/>
  <c r="E20" i="11" s="1"/>
  <c r="F20" i="11" s="1"/>
  <c r="D19" i="11"/>
  <c r="D20" i="11"/>
  <c r="D26" i="11"/>
  <c r="E26" i="11"/>
  <c r="E28" i="11" s="1"/>
  <c r="E34" i="11" s="1"/>
  <c r="E35" i="11" s="1"/>
  <c r="F26" i="11"/>
  <c r="G26" i="11"/>
  <c r="G28" i="11" s="1"/>
  <c r="G34" i="11" s="1"/>
  <c r="G35" i="11" s="1"/>
  <c r="D27" i="11"/>
  <c r="E27" i="11"/>
  <c r="F27" i="11"/>
  <c r="G27" i="11"/>
  <c r="L27" i="11"/>
  <c r="L29" i="11" s="1"/>
  <c r="L35" i="11" s="1"/>
  <c r="L36" i="11" s="1"/>
  <c r="M27" i="11"/>
  <c r="N27" i="11"/>
  <c r="N29" i="11" s="1"/>
  <c r="N35" i="11" s="1"/>
  <c r="N36" i="11" s="1"/>
  <c r="O27" i="11"/>
  <c r="D28" i="11"/>
  <c r="D34" i="11" s="1"/>
  <c r="D35" i="11" s="1"/>
  <c r="H35" i="11" s="1"/>
  <c r="F28" i="11"/>
  <c r="F34" i="11" s="1"/>
  <c r="F35" i="11" s="1"/>
  <c r="L28" i="11"/>
  <c r="M28" i="11"/>
  <c r="N28" i="11"/>
  <c r="O28" i="11"/>
  <c r="M29" i="11"/>
  <c r="M35" i="11" s="1"/>
  <c r="M36" i="11" s="1"/>
  <c r="O29" i="11"/>
  <c r="O35" i="11" s="1"/>
  <c r="O36" i="11" s="1"/>
  <c r="D32" i="11"/>
  <c r="E32" i="11"/>
  <c r="F32" i="11"/>
  <c r="G32" i="11"/>
  <c r="L33" i="11"/>
  <c r="M33" i="11"/>
  <c r="N33" i="11"/>
  <c r="O33" i="11"/>
  <c r="L41" i="11"/>
  <c r="L43" i="11" s="1"/>
  <c r="L49" i="11" s="1"/>
  <c r="L50" i="11" s="1"/>
  <c r="P50" i="11" s="1"/>
  <c r="M41" i="11"/>
  <c r="N41" i="11"/>
  <c r="O41" i="11"/>
  <c r="D42" i="11"/>
  <c r="E42" i="11"/>
  <c r="F42" i="11"/>
  <c r="F44" i="11" s="1"/>
  <c r="F50" i="11" s="1"/>
  <c r="F51" i="11" s="1"/>
  <c r="G42" i="11"/>
  <c r="L42" i="11"/>
  <c r="M42" i="11"/>
  <c r="N42" i="11"/>
  <c r="N43" i="11" s="1"/>
  <c r="N49" i="11" s="1"/>
  <c r="N50" i="11" s="1"/>
  <c r="O42" i="11"/>
  <c r="O43" i="11" s="1"/>
  <c r="O49" i="11" s="1"/>
  <c r="O50" i="11" s="1"/>
  <c r="D43" i="11"/>
  <c r="D44" i="11" s="1"/>
  <c r="D50" i="11" s="1"/>
  <c r="D51" i="11" s="1"/>
  <c r="E43" i="11"/>
  <c r="E44" i="11" s="1"/>
  <c r="E50" i="11" s="1"/>
  <c r="E51" i="11" s="1"/>
  <c r="F43" i="11"/>
  <c r="G43" i="11"/>
  <c r="G44" i="11" s="1"/>
  <c r="G50" i="11" s="1"/>
  <c r="G51" i="11" s="1"/>
  <c r="M43" i="11"/>
  <c r="M49" i="11" s="1"/>
  <c r="M50" i="11" s="1"/>
  <c r="L47" i="11"/>
  <c r="M47" i="11"/>
  <c r="N47" i="11"/>
  <c r="O47" i="11"/>
  <c r="D48" i="11"/>
  <c r="E48" i="11"/>
  <c r="F48" i="11"/>
  <c r="G48" i="11"/>
  <c r="D10" i="3"/>
  <c r="E10" i="3"/>
  <c r="D11" i="3"/>
  <c r="E11" i="3"/>
  <c r="F11" i="3"/>
  <c r="D18" i="3"/>
  <c r="D19" i="3" s="1"/>
  <c r="D20" i="3" s="1"/>
  <c r="F20" i="3" s="1"/>
  <c r="E18" i="3"/>
  <c r="E19" i="3"/>
  <c r="E20" i="3" s="1"/>
  <c r="D26" i="3"/>
  <c r="E26" i="3"/>
  <c r="F26" i="3"/>
  <c r="G26" i="3"/>
  <c r="D27" i="3"/>
  <c r="E27" i="3"/>
  <c r="F27" i="3"/>
  <c r="G27" i="3"/>
  <c r="L27" i="3"/>
  <c r="L29" i="3" s="1"/>
  <c r="L35" i="3" s="1"/>
  <c r="L36" i="3" s="1"/>
  <c r="M27" i="3"/>
  <c r="M29" i="3" s="1"/>
  <c r="M35" i="3" s="1"/>
  <c r="M36" i="3" s="1"/>
  <c r="N27" i="3"/>
  <c r="O27" i="3"/>
  <c r="D28" i="3"/>
  <c r="D34" i="3" s="1"/>
  <c r="D35" i="3" s="1"/>
  <c r="H35" i="3" s="1"/>
  <c r="E28" i="3"/>
  <c r="E34" i="3" s="1"/>
  <c r="E35" i="3" s="1"/>
  <c r="F28" i="3"/>
  <c r="F34" i="3" s="1"/>
  <c r="F35" i="3" s="1"/>
  <c r="G28" i="3"/>
  <c r="G34" i="3" s="1"/>
  <c r="G35" i="3" s="1"/>
  <c r="L28" i="3"/>
  <c r="M28" i="3"/>
  <c r="N28" i="3"/>
  <c r="N29" i="3" s="1"/>
  <c r="N35" i="3" s="1"/>
  <c r="N36" i="3" s="1"/>
  <c r="O28" i="3"/>
  <c r="O29" i="3"/>
  <c r="O35" i="3" s="1"/>
  <c r="O36" i="3" s="1"/>
  <c r="D32" i="3"/>
  <c r="E32" i="3"/>
  <c r="F32" i="3"/>
  <c r="G32" i="3"/>
  <c r="L33" i="3"/>
  <c r="M33" i="3"/>
  <c r="N33" i="3"/>
  <c r="O33" i="3"/>
  <c r="L41" i="3"/>
  <c r="M41" i="3"/>
  <c r="N41" i="3"/>
  <c r="N43" i="3" s="1"/>
  <c r="N49" i="3" s="1"/>
  <c r="N50" i="3" s="1"/>
  <c r="O41" i="3"/>
  <c r="O43" i="3" s="1"/>
  <c r="O49" i="3" s="1"/>
  <c r="O50" i="3" s="1"/>
  <c r="D42" i="3"/>
  <c r="D44" i="3" s="1"/>
  <c r="D50" i="3" s="1"/>
  <c r="D51" i="3" s="1"/>
  <c r="E42" i="3"/>
  <c r="E44" i="3" s="1"/>
  <c r="E50" i="3" s="1"/>
  <c r="E51" i="3" s="1"/>
  <c r="F42" i="3"/>
  <c r="F44" i="3" s="1"/>
  <c r="F50" i="3" s="1"/>
  <c r="F51" i="3" s="1"/>
  <c r="G42" i="3"/>
  <c r="G44" i="3" s="1"/>
  <c r="G50" i="3" s="1"/>
  <c r="G51" i="3" s="1"/>
  <c r="L42" i="3"/>
  <c r="L43" i="3" s="1"/>
  <c r="L49" i="3" s="1"/>
  <c r="L50" i="3" s="1"/>
  <c r="P50" i="3" s="1"/>
  <c r="M42" i="3"/>
  <c r="M43" i="3" s="1"/>
  <c r="M49" i="3" s="1"/>
  <c r="M50" i="3" s="1"/>
  <c r="N42" i="3"/>
  <c r="O42" i="3"/>
  <c r="D43" i="3"/>
  <c r="E43" i="3"/>
  <c r="F43" i="3"/>
  <c r="G43" i="3"/>
  <c r="L47" i="3"/>
  <c r="M47" i="3"/>
  <c r="N47" i="3"/>
  <c r="O47" i="3"/>
  <c r="D48" i="3"/>
  <c r="E48" i="3"/>
  <c r="F48" i="3"/>
  <c r="G48" i="3"/>
  <c r="D10" i="8"/>
  <c r="E10" i="8"/>
  <c r="D11" i="8"/>
  <c r="F11" i="8" s="1"/>
  <c r="E11" i="8"/>
  <c r="D18" i="8"/>
  <c r="E18" i="8"/>
  <c r="D19" i="8"/>
  <c r="D20" i="8" s="1"/>
  <c r="F20" i="8" s="1"/>
  <c r="E19" i="8"/>
  <c r="E20" i="8" s="1"/>
  <c r="D26" i="8"/>
  <c r="E26" i="8"/>
  <c r="F26" i="8"/>
  <c r="F28" i="8" s="1"/>
  <c r="F34" i="8" s="1"/>
  <c r="F35" i="8" s="1"/>
  <c r="G26" i="8"/>
  <c r="G28" i="8" s="1"/>
  <c r="G34" i="8" s="1"/>
  <c r="G35" i="8" s="1"/>
  <c r="D27" i="8"/>
  <c r="E27" i="8"/>
  <c r="F27" i="8"/>
  <c r="G27" i="8"/>
  <c r="L27" i="8"/>
  <c r="L29" i="8" s="1"/>
  <c r="L35" i="8" s="1"/>
  <c r="L36" i="8" s="1"/>
  <c r="M27" i="8"/>
  <c r="M29" i="8" s="1"/>
  <c r="M35" i="8" s="1"/>
  <c r="M36" i="8" s="1"/>
  <c r="N27" i="8"/>
  <c r="N29" i="8" s="1"/>
  <c r="N35" i="8" s="1"/>
  <c r="N36" i="8" s="1"/>
  <c r="O27" i="8"/>
  <c r="O29" i="8" s="1"/>
  <c r="O35" i="8" s="1"/>
  <c r="O36" i="8" s="1"/>
  <c r="D28" i="8"/>
  <c r="D34" i="8" s="1"/>
  <c r="D35" i="8" s="1"/>
  <c r="E28" i="8"/>
  <c r="E34" i="8" s="1"/>
  <c r="E35" i="8" s="1"/>
  <c r="L28" i="8"/>
  <c r="M28" i="8"/>
  <c r="N28" i="8"/>
  <c r="O28" i="8"/>
  <c r="D32" i="8"/>
  <c r="E32" i="8"/>
  <c r="F32" i="8"/>
  <c r="G32" i="8"/>
  <c r="L33" i="8"/>
  <c r="M33" i="8"/>
  <c r="N33" i="8"/>
  <c r="O33" i="8"/>
  <c r="L41" i="8"/>
  <c r="L43" i="8" s="1"/>
  <c r="L49" i="8" s="1"/>
  <c r="L50" i="8" s="1"/>
  <c r="M41" i="8"/>
  <c r="M43" i="8" s="1"/>
  <c r="M49" i="8" s="1"/>
  <c r="M50" i="8" s="1"/>
  <c r="N41" i="8"/>
  <c r="N43" i="8" s="1"/>
  <c r="N49" i="8" s="1"/>
  <c r="N50" i="8" s="1"/>
  <c r="O41" i="8"/>
  <c r="O43" i="8" s="1"/>
  <c r="O49" i="8" s="1"/>
  <c r="O50" i="8" s="1"/>
  <c r="D42" i="8"/>
  <c r="D44" i="8" s="1"/>
  <c r="D50" i="8" s="1"/>
  <c r="D51" i="8" s="1"/>
  <c r="E42" i="8"/>
  <c r="E44" i="8" s="1"/>
  <c r="E50" i="8" s="1"/>
  <c r="E51" i="8" s="1"/>
  <c r="F42" i="8"/>
  <c r="F44" i="8" s="1"/>
  <c r="F50" i="8" s="1"/>
  <c r="F51" i="8" s="1"/>
  <c r="G42" i="8"/>
  <c r="G44" i="8" s="1"/>
  <c r="G50" i="8" s="1"/>
  <c r="G51" i="8" s="1"/>
  <c r="L42" i="8"/>
  <c r="M42" i="8"/>
  <c r="N42" i="8"/>
  <c r="O42" i="8"/>
  <c r="D43" i="8"/>
  <c r="E43" i="8"/>
  <c r="F43" i="8"/>
  <c r="G43" i="8"/>
  <c r="L47" i="8"/>
  <c r="M47" i="8"/>
  <c r="N47" i="8"/>
  <c r="O47" i="8"/>
  <c r="D48" i="8"/>
  <c r="E48" i="8"/>
  <c r="F48" i="8"/>
  <c r="G48" i="8"/>
  <c r="D10" i="12"/>
  <c r="E10" i="12"/>
  <c r="D11" i="12"/>
  <c r="E11" i="12"/>
  <c r="F11" i="12"/>
  <c r="D18" i="12"/>
  <c r="E18" i="12"/>
  <c r="D19" i="12"/>
  <c r="D20" i="12" s="1"/>
  <c r="F20" i="12" s="1"/>
  <c r="E19" i="12"/>
  <c r="E20" i="12"/>
  <c r="D26" i="12"/>
  <c r="D28" i="12" s="1"/>
  <c r="D34" i="12" s="1"/>
  <c r="D35" i="12" s="1"/>
  <c r="E26" i="12"/>
  <c r="F26" i="12"/>
  <c r="G26" i="12"/>
  <c r="G28" i="12" s="1"/>
  <c r="G34" i="12" s="1"/>
  <c r="G35" i="12" s="1"/>
  <c r="D27" i="12"/>
  <c r="E27" i="12"/>
  <c r="E28" i="12" s="1"/>
  <c r="E34" i="12" s="1"/>
  <c r="E35" i="12" s="1"/>
  <c r="F27" i="12"/>
  <c r="F28" i="12" s="1"/>
  <c r="F34" i="12" s="1"/>
  <c r="F35" i="12" s="1"/>
  <c r="G27" i="12"/>
  <c r="L27" i="12"/>
  <c r="L29" i="12" s="1"/>
  <c r="L35" i="12" s="1"/>
  <c r="L36" i="12" s="1"/>
  <c r="P36" i="12" s="1"/>
  <c r="M27" i="12"/>
  <c r="N27" i="12"/>
  <c r="O27" i="12"/>
  <c r="L28" i="12"/>
  <c r="M28" i="12"/>
  <c r="N28" i="12"/>
  <c r="O28" i="12"/>
  <c r="O29" i="12" s="1"/>
  <c r="O35" i="12" s="1"/>
  <c r="O36" i="12" s="1"/>
  <c r="M29" i="12"/>
  <c r="M35" i="12" s="1"/>
  <c r="M36" i="12" s="1"/>
  <c r="N29" i="12"/>
  <c r="N35" i="12" s="1"/>
  <c r="N36" i="12" s="1"/>
  <c r="D32" i="12"/>
  <c r="E32" i="12"/>
  <c r="F32" i="12"/>
  <c r="G32" i="12"/>
  <c r="L33" i="12"/>
  <c r="M33" i="12"/>
  <c r="N33" i="12"/>
  <c r="O33" i="12"/>
  <c r="L41" i="12"/>
  <c r="L43" i="12" s="1"/>
  <c r="L49" i="12" s="1"/>
  <c r="L50" i="12" s="1"/>
  <c r="M41" i="12"/>
  <c r="M43" i="12" s="1"/>
  <c r="M49" i="12" s="1"/>
  <c r="M50" i="12" s="1"/>
  <c r="N41" i="12"/>
  <c r="N43" i="12" s="1"/>
  <c r="N49" i="12" s="1"/>
  <c r="N50" i="12" s="1"/>
  <c r="O41" i="12"/>
  <c r="D42" i="12"/>
  <c r="E42" i="12"/>
  <c r="F42" i="12"/>
  <c r="G42" i="12"/>
  <c r="L42" i="12"/>
  <c r="M42" i="12"/>
  <c r="N42" i="12"/>
  <c r="O42" i="12"/>
  <c r="D43" i="12"/>
  <c r="E43" i="12"/>
  <c r="F43" i="12"/>
  <c r="G43" i="12"/>
  <c r="O43" i="12"/>
  <c r="O49" i="12" s="1"/>
  <c r="O50" i="12" s="1"/>
  <c r="D44" i="12"/>
  <c r="D50" i="12" s="1"/>
  <c r="D51" i="12" s="1"/>
  <c r="E44" i="12"/>
  <c r="E50" i="12" s="1"/>
  <c r="E51" i="12" s="1"/>
  <c r="F44" i="12"/>
  <c r="F50" i="12" s="1"/>
  <c r="F51" i="12" s="1"/>
  <c r="G44" i="12"/>
  <c r="G50" i="12" s="1"/>
  <c r="G51" i="12" s="1"/>
  <c r="L47" i="12"/>
  <c r="M47" i="12"/>
  <c r="N47" i="12"/>
  <c r="O47" i="12"/>
  <c r="D48" i="12"/>
  <c r="E48" i="12"/>
  <c r="F48" i="12"/>
  <c r="G48" i="12"/>
  <c r="P50" i="12" l="1"/>
  <c r="H51" i="3"/>
  <c r="H35" i="8"/>
  <c r="G53" i="8" s="1"/>
  <c r="P36" i="8"/>
  <c r="H51" i="8"/>
  <c r="H51" i="11"/>
  <c r="H51" i="12"/>
  <c r="H35" i="12"/>
  <c r="G53" i="12" s="1"/>
  <c r="P36" i="11"/>
  <c r="G53" i="11" s="1"/>
  <c r="P36" i="3"/>
  <c r="G53" i="3" s="1"/>
  <c r="P50" i="8"/>
  <c r="G55" i="3" l="1"/>
  <c r="G54" i="3"/>
  <c r="G54" i="12"/>
  <c r="G55" i="12"/>
  <c r="G55" i="11"/>
  <c r="G54" i="11"/>
  <c r="G55" i="8"/>
  <c r="G54" i="8"/>
</calcChain>
</file>

<file path=xl/sharedStrings.xml><?xml version="1.0" encoding="utf-8"?>
<sst xmlns="http://schemas.openxmlformats.org/spreadsheetml/2006/main" count="408" uniqueCount="38">
  <si>
    <t>PROJECT:</t>
  </si>
  <si>
    <t>SUB-BASIN ID:</t>
  </si>
  <si>
    <t>SHEET FLOW</t>
  </si>
  <si>
    <t>MANNING'S "n"</t>
  </si>
  <si>
    <t>2- YEAR, 24- HR. RAIN FALL (IN)</t>
  </si>
  <si>
    <t>FLOW LENGTH (FT)</t>
  </si>
  <si>
    <t>ELEV UP (NGVD FT)</t>
  </si>
  <si>
    <t>ELEV DOWN (NGVD FT)</t>
  </si>
  <si>
    <t>LAND SLOPE (FT/FT)</t>
  </si>
  <si>
    <t>TIME OF CONCENTRATION (HRS)</t>
  </si>
  <si>
    <t>SHALLOW CONCENTRATED FLOW</t>
  </si>
  <si>
    <t>SURFACE DESCRIPTION (P OR U)</t>
  </si>
  <si>
    <t>WATERCOURSE SLOPE (FT/FT)</t>
  </si>
  <si>
    <t>AVERAGE VELOCITY (FT/SEC)</t>
  </si>
  <si>
    <t>CHANNEL FLOW</t>
  </si>
  <si>
    <t>BOTTOM WIDTH (FT)</t>
  </si>
  <si>
    <t>DEPTH (FT)</t>
  </si>
  <si>
    <t>AREA (SQ. FT)</t>
  </si>
  <si>
    <t>WETTED PERIMETER (FT)</t>
  </si>
  <si>
    <t>HYDRAULIC RADIUS (FT)</t>
  </si>
  <si>
    <t>CHANNEL SLOPE (FT/FT)</t>
  </si>
  <si>
    <t>TOP WIDTH (FT)</t>
  </si>
  <si>
    <t>TOTAL TIME OF CONCENTRATION (HOURS)</t>
  </si>
  <si>
    <t>TOTAL TIME OF CONCENTRATION (MINUTES)</t>
  </si>
  <si>
    <t>LAG TIME (HOURS)</t>
  </si>
  <si>
    <t>SEG #1</t>
  </si>
  <si>
    <t>U</t>
  </si>
  <si>
    <t xml:space="preserve">       RECTANGULAR CHANNEL</t>
  </si>
  <si>
    <t xml:space="preserve">          TRIANGULAR CHANNEL</t>
  </si>
  <si>
    <t>SEG #2</t>
  </si>
  <si>
    <t>SEG #3</t>
  </si>
  <si>
    <t>SEG #4</t>
  </si>
  <si>
    <t>SIDE SLOPES (?H:1V) (FT)</t>
  </si>
  <si>
    <t>PIPE DIAMETER (IN)</t>
  </si>
  <si>
    <t xml:space="preserve">        TRAPEZOIDAL CHANNEL</t>
  </si>
  <si>
    <t>CIRCULAR CHANNEL (Gravity Flow)</t>
  </si>
  <si>
    <t>P</t>
  </si>
  <si>
    <t>Input Values in Gray Areas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</si>
</sst>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0.000"/>
    <numFmt numFmtId="165" formatCode="0.0"/>
    <numFmt numFmtId="166" formatCode="0.0000"/>
    <numFmt numFmtId="167" formatCode="mmmm\ d\,\ yyyy"/>
  </numFmts>
  <fonts count="8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sz val="10"/>
      <color rgb="FF505050"/>
      <name val="Arial"/>
      <family val="2"/>
    </font>
    <font>
      <b/>
      <sz val="10"/>
      <color rgb="FFA2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32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" fontId="2" fillId="0" borderId="0" applyFill="0" applyBorder="0" applyAlignment="0" applyProtection="0"/>
    <xf numFmtId="5" fontId="2" fillId="0" borderId="0" applyFill="0" applyBorder="0" applyAlignment="0" applyProtection="0"/>
    <xf numFmtId="167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1" applyNumberFormat="0" applyFill="0" applyAlignment="0" applyProtection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2" fillId="0" borderId="2" xfId="0" applyNumberFormat="1" applyFont="1" applyBorder="1"/>
    <xf numFmtId="0" fontId="2" fillId="0" borderId="3" xfId="0" applyFont="1" applyBorder="1"/>
    <xf numFmtId="0" fontId="5" fillId="0" borderId="0" xfId="0" applyFont="1" applyAlignment="1">
      <alignment horizontal="center"/>
    </xf>
    <xf numFmtId="0" fontId="2" fillId="0" borderId="4" xfId="0" applyFont="1" applyBorder="1"/>
    <xf numFmtId="164" fontId="5" fillId="0" borderId="2" xfId="0" applyNumberFormat="1" applyFont="1" applyBorder="1"/>
    <xf numFmtId="164" fontId="2" fillId="0" borderId="4" xfId="0" applyNumberFormat="1" applyFont="1" applyBorder="1"/>
    <xf numFmtId="165" fontId="2" fillId="0" borderId="0" xfId="0" applyNumberFormat="1" applyFont="1" applyProtection="1">
      <protection locked="0"/>
    </xf>
    <xf numFmtId="2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Protection="1">
      <protection locked="0"/>
    </xf>
    <xf numFmtId="164" fontId="5" fillId="0" borderId="0" xfId="0" applyNumberFormat="1" applyFont="1"/>
    <xf numFmtId="1" fontId="2" fillId="0" borderId="0" xfId="0" applyNumberFormat="1" applyFont="1" applyProtection="1">
      <protection locked="0"/>
    </xf>
    <xf numFmtId="166" fontId="2" fillId="0" borderId="2" xfId="0" applyNumberFormat="1" applyFont="1" applyBorder="1"/>
    <xf numFmtId="164" fontId="5" fillId="2" borderId="2" xfId="4" applyNumberFormat="1" applyFont="1" applyFill="1" applyBorder="1"/>
    <xf numFmtId="0" fontId="5" fillId="0" borderId="4" xfId="0" applyFont="1" applyBorder="1"/>
    <xf numFmtId="164" fontId="5" fillId="0" borderId="5" xfId="0" applyNumberFormat="1" applyFont="1" applyBorder="1"/>
    <xf numFmtId="0" fontId="2" fillId="0" borderId="0" xfId="0" applyFont="1"/>
    <xf numFmtId="164" fontId="2" fillId="0" borderId="6" xfId="0" applyNumberFormat="1" applyFont="1" applyBorder="1"/>
    <xf numFmtId="164" fontId="2" fillId="3" borderId="2" xfId="0" applyNumberFormat="1" applyFont="1" applyFill="1" applyBorder="1" applyProtection="1">
      <protection locked="0"/>
    </xf>
    <xf numFmtId="1" fontId="2" fillId="3" borderId="2" xfId="0" applyNumberFormat="1" applyFont="1" applyFill="1" applyBorder="1" applyProtection="1">
      <protection locked="0"/>
    </xf>
    <xf numFmtId="165" fontId="2" fillId="3" borderId="2" xfId="0" applyNumberFormat="1" applyFont="1" applyFill="1" applyBorder="1" applyProtection="1">
      <protection locked="0"/>
    </xf>
    <xf numFmtId="164" fontId="2" fillId="3" borderId="2" xfId="0" applyNumberFormat="1" applyFont="1" applyFill="1" applyBorder="1" applyAlignment="1" applyProtection="1">
      <alignment horizontal="right"/>
      <protection locked="0"/>
    </xf>
    <xf numFmtId="2" fontId="2" fillId="3" borderId="2" xfId="0" applyNumberFormat="1" applyFont="1" applyFill="1" applyBorder="1" applyAlignment="1">
      <alignment horizontal="right"/>
    </xf>
    <xf numFmtId="1" fontId="2" fillId="3" borderId="2" xfId="0" applyNumberFormat="1" applyFont="1" applyFill="1" applyBorder="1" applyAlignment="1" applyProtection="1">
      <alignment horizontal="right"/>
      <protection locked="0"/>
    </xf>
    <xf numFmtId="165" fontId="2" fillId="3" borderId="2" xfId="0" applyNumberFormat="1" applyFont="1" applyFill="1" applyBorder="1" applyAlignment="1" applyProtection="1">
      <alignment horizontal="right"/>
      <protection locked="0"/>
    </xf>
    <xf numFmtId="0" fontId="2" fillId="3" borderId="2" xfId="0" applyFont="1" applyFill="1" applyBorder="1" applyProtection="1">
      <protection locked="0"/>
    </xf>
    <xf numFmtId="1" fontId="2" fillId="3" borderId="2" xfId="0" applyNumberFormat="1" applyFont="1" applyFill="1" applyBorder="1"/>
    <xf numFmtId="166" fontId="2" fillId="0" borderId="6" xfId="0" applyNumberFormat="1" applyFont="1" applyBorder="1"/>
    <xf numFmtId="1" fontId="2" fillId="3" borderId="6" xfId="0" applyNumberFormat="1" applyFont="1" applyFill="1" applyBorder="1" applyProtection="1">
      <protection locked="0"/>
    </xf>
    <xf numFmtId="165" fontId="2" fillId="3" borderId="6" xfId="0" applyNumberFormat="1" applyFont="1" applyFill="1" applyBorder="1" applyProtection="1">
      <protection locked="0"/>
    </xf>
    <xf numFmtId="164" fontId="2" fillId="3" borderId="6" xfId="0" applyNumberFormat="1" applyFont="1" applyFill="1" applyBorder="1" applyProtection="1">
      <protection locked="0"/>
    </xf>
    <xf numFmtId="0" fontId="1" fillId="0" borderId="0" xfId="7" applyFont="1"/>
    <xf numFmtId="0" fontId="1" fillId="0" borderId="0" xfId="7" applyFont="1" applyProtection="1">
      <protection locked="0"/>
    </xf>
    <xf numFmtId="0" fontId="2" fillId="0" borderId="0" xfId="7" applyProtection="1">
      <protection locked="0"/>
    </xf>
    <xf numFmtId="164" fontId="2" fillId="3" borderId="2" xfId="7" applyNumberFormat="1" applyFill="1" applyBorder="1" applyAlignment="1" applyProtection="1">
      <alignment horizontal="right"/>
      <protection locked="0"/>
    </xf>
    <xf numFmtId="0" fontId="2" fillId="0" borderId="4" xfId="7" applyBorder="1"/>
    <xf numFmtId="2" fontId="2" fillId="3" borderId="2" xfId="7" applyNumberFormat="1" applyFill="1" applyBorder="1" applyAlignment="1">
      <alignment horizontal="right"/>
    </xf>
    <xf numFmtId="1" fontId="2" fillId="3" borderId="2" xfId="7" applyNumberFormat="1" applyFill="1" applyBorder="1" applyAlignment="1" applyProtection="1">
      <alignment horizontal="right"/>
      <protection locked="0"/>
    </xf>
    <xf numFmtId="165" fontId="2" fillId="3" borderId="2" xfId="7" applyNumberFormat="1" applyFill="1" applyBorder="1" applyAlignment="1" applyProtection="1">
      <alignment horizontal="right"/>
      <protection locked="0"/>
    </xf>
    <xf numFmtId="166" fontId="2" fillId="0" borderId="2" xfId="7" applyNumberFormat="1" applyBorder="1"/>
    <xf numFmtId="164" fontId="2" fillId="0" borderId="2" xfId="7" applyNumberFormat="1" applyBorder="1"/>
    <xf numFmtId="164" fontId="1" fillId="0" borderId="2" xfId="7" applyNumberFormat="1" applyFont="1" applyBorder="1"/>
    <xf numFmtId="0" fontId="2" fillId="0" borderId="3" xfId="7" applyBorder="1"/>
    <xf numFmtId="0" fontId="2" fillId="3" borderId="2" xfId="7" applyFill="1" applyBorder="1" applyAlignment="1" applyProtection="1">
      <protection locked="0"/>
    </xf>
    <xf numFmtId="1" fontId="2" fillId="3" borderId="2" xfId="7" applyNumberFormat="1" applyFill="1" applyBorder="1" applyProtection="1">
      <protection locked="0"/>
    </xf>
    <xf numFmtId="165" fontId="2" fillId="3" borderId="2" xfId="7" applyNumberFormat="1" applyFill="1" applyBorder="1" applyProtection="1">
      <protection locked="0"/>
    </xf>
    <xf numFmtId="164" fontId="2" fillId="0" borderId="4" xfId="7" applyNumberFormat="1" applyBorder="1"/>
    <xf numFmtId="0" fontId="1" fillId="0" borderId="0" xfId="7" applyFont="1" applyAlignment="1">
      <alignment horizontal="center"/>
    </xf>
    <xf numFmtId="165" fontId="2" fillId="0" borderId="0" xfId="7" applyNumberFormat="1" applyProtection="1">
      <protection locked="0"/>
    </xf>
    <xf numFmtId="1" fontId="2" fillId="0" borderId="0" xfId="7" applyNumberFormat="1" applyProtection="1">
      <protection locked="0"/>
    </xf>
    <xf numFmtId="2" fontId="2" fillId="0" borderId="0" xfId="7" applyNumberFormat="1"/>
    <xf numFmtId="1" fontId="2" fillId="3" borderId="2" xfId="7" applyNumberFormat="1" applyFill="1" applyBorder="1"/>
    <xf numFmtId="164" fontId="2" fillId="0" borderId="0" xfId="7" applyNumberFormat="1"/>
    <xf numFmtId="164" fontId="2" fillId="0" borderId="0" xfId="7" applyNumberFormat="1" applyProtection="1">
      <protection locked="0"/>
    </xf>
    <xf numFmtId="164" fontId="2" fillId="3" borderId="2" xfId="7" applyNumberFormat="1" applyFill="1" applyBorder="1" applyProtection="1">
      <protection locked="0"/>
    </xf>
    <xf numFmtId="164" fontId="1" fillId="0" borderId="0" xfId="7" applyNumberFormat="1" applyFont="1"/>
    <xf numFmtId="1" fontId="2" fillId="3" borderId="6" xfId="7" applyNumberFormat="1" applyFill="1" applyBorder="1" applyProtection="1">
      <protection locked="0"/>
    </xf>
    <xf numFmtId="164" fontId="2" fillId="0" borderId="6" xfId="7" applyNumberFormat="1" applyBorder="1"/>
    <xf numFmtId="165" fontId="2" fillId="3" borderId="6" xfId="7" applyNumberFormat="1" applyFill="1" applyBorder="1" applyProtection="1">
      <protection locked="0"/>
    </xf>
    <xf numFmtId="166" fontId="2" fillId="0" borderId="6" xfId="7" applyNumberFormat="1" applyBorder="1"/>
    <xf numFmtId="164" fontId="2" fillId="3" borderId="6" xfId="7" applyNumberFormat="1" applyFill="1" applyBorder="1" applyProtection="1">
      <protection locked="0"/>
    </xf>
    <xf numFmtId="164" fontId="1" fillId="0" borderId="5" xfId="7" applyNumberFormat="1" applyFont="1" applyBorder="1"/>
    <xf numFmtId="0" fontId="2" fillId="0" borderId="0" xfId="7" applyBorder="1"/>
    <xf numFmtId="0" fontId="1" fillId="0" borderId="4" xfId="7" applyFont="1" applyFill="1" applyBorder="1"/>
    <xf numFmtId="164" fontId="1" fillId="2" borderId="2" xfId="4" applyNumberFormat="1" applyFont="1" applyFill="1" applyBorder="1"/>
    <xf numFmtId="0" fontId="2" fillId="0" borderId="4" xfId="7" applyFill="1" applyBorder="1"/>
    <xf numFmtId="0" fontId="2" fillId="0" borderId="0" xfId="8"/>
    <xf numFmtId="0" fontId="6" fillId="0" borderId="4" xfId="7" applyFont="1" applyBorder="1"/>
    <xf numFmtId="0" fontId="7" fillId="0" borderId="0" xfId="0" applyFont="1"/>
    <xf numFmtId="0" fontId="6" fillId="0" borderId="4" xfId="0" applyFont="1" applyBorder="1"/>
    <xf numFmtId="0" fontId="7" fillId="0" borderId="0" xfId="8" applyFont="1"/>
  </cellXfs>
  <cellStyles count="10">
    <cellStyle name="Comma0" xfId="1" xr:uid="{07E03AB6-D213-4878-BE28-3A83AB4118FE}"/>
    <cellStyle name="Currency0" xfId="2" xr:uid="{84113650-F4AD-49D6-A787-5BDCE17F90FD}"/>
    <cellStyle name="Date" xfId="3" xr:uid="{42EF094E-3063-4DAE-8A08-742F207EB7F8}"/>
    <cellStyle name="Fixed" xfId="4" xr:uid="{757A9695-792A-4B5B-BEFE-710B95E3E255}"/>
    <cellStyle name="Heading 1" xfId="5" builtinId="16" customBuiltin="1"/>
    <cellStyle name="Heading 2" xfId="6" builtinId="17" customBuiltin="1"/>
    <cellStyle name="Normal" xfId="0" builtinId="0"/>
    <cellStyle name="normal_Time of Concentration Basins" xfId="7" xr:uid="{270BD977-4AB0-4FB9-846D-A6268C54FDAE}"/>
    <cellStyle name="Normal_Time of Concentration Basins_1" xfId="8" xr:uid="{46716E30-6624-4B8D-8046-5F29F7CF6780}"/>
    <cellStyle name="Total" xfId="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95541-4AAC-40E8-955F-83C014F48DB5}">
  <sheetPr>
    <outlinePr summaryBelow="0" summaryRight="0"/>
    <pageSetUpPr autoPageBreaks="0"/>
  </sheetPr>
  <dimension ref="A1:AF56"/>
  <sheetViews>
    <sheetView showOutlineSymbols="0" zoomScale="50" workbookViewId="0">
      <selection activeCell="H1" sqref="H1"/>
    </sheetView>
  </sheetViews>
  <sheetFormatPr defaultRowHeight="12.75" x14ac:dyDescent="0.2"/>
  <cols>
    <col min="1" max="1" width="33.5703125" customWidth="1"/>
    <col min="2" max="2" width="4" customWidth="1"/>
    <col min="3" max="3" width="4.85546875" customWidth="1"/>
    <col min="4" max="6" width="9" bestFit="1" customWidth="1"/>
    <col min="7" max="7" width="9.28515625" bestFit="1" customWidth="1"/>
    <col min="8" max="8" width="9.28515625" customWidth="1"/>
    <col min="9" max="9" width="13.7109375" customWidth="1"/>
    <col min="12" max="14" width="9" bestFit="1" customWidth="1"/>
    <col min="15" max="15" width="9.28515625" customWidth="1"/>
    <col min="16" max="16" width="9" bestFit="1" customWidth="1"/>
    <col min="25" max="25" width="13.7109375" customWidth="1"/>
  </cols>
  <sheetData>
    <row r="1" spans="1:8" x14ac:dyDescent="0.2">
      <c r="A1" s="35" t="s">
        <v>0</v>
      </c>
      <c r="B1" s="36"/>
      <c r="C1" s="37"/>
      <c r="D1" s="37"/>
      <c r="E1" s="37"/>
      <c r="F1" s="37"/>
      <c r="G1" s="37"/>
      <c r="H1" s="72" t="s">
        <v>37</v>
      </c>
    </row>
    <row r="2" spans="1:8" x14ac:dyDescent="0.2">
      <c r="A2" s="35" t="s">
        <v>1</v>
      </c>
      <c r="B2" s="36"/>
      <c r="C2" s="37"/>
      <c r="D2" s="37"/>
      <c r="E2" s="37"/>
      <c r="F2" s="37"/>
      <c r="G2" s="37"/>
      <c r="H2" s="37"/>
    </row>
    <row r="4" spans="1:8" x14ac:dyDescent="0.2">
      <c r="A4" s="35" t="s">
        <v>2</v>
      </c>
      <c r="B4" s="35"/>
      <c r="C4" s="35"/>
      <c r="D4" s="35" t="s">
        <v>25</v>
      </c>
      <c r="E4" s="35" t="s">
        <v>29</v>
      </c>
    </row>
    <row r="5" spans="1:8" x14ac:dyDescent="0.2">
      <c r="A5" t="s">
        <v>3</v>
      </c>
      <c r="D5" s="38">
        <v>3.5000000000000003E-2</v>
      </c>
      <c r="E5" s="38"/>
      <c r="F5" s="39"/>
    </row>
    <row r="6" spans="1:8" x14ac:dyDescent="0.2">
      <c r="A6" t="s">
        <v>4</v>
      </c>
      <c r="D6" s="40">
        <v>4.5</v>
      </c>
      <c r="E6" s="40">
        <v>4</v>
      </c>
      <c r="F6" s="39"/>
    </row>
    <row r="7" spans="1:8" x14ac:dyDescent="0.2">
      <c r="A7" t="s">
        <v>5</v>
      </c>
      <c r="D7" s="41">
        <v>300</v>
      </c>
      <c r="E7" s="41"/>
      <c r="F7" s="39"/>
    </row>
    <row r="8" spans="1:8" x14ac:dyDescent="0.2">
      <c r="A8" t="s">
        <v>6</v>
      </c>
      <c r="D8" s="42">
        <v>45</v>
      </c>
      <c r="E8" s="42"/>
      <c r="F8" s="39"/>
    </row>
    <row r="9" spans="1:8" x14ac:dyDescent="0.2">
      <c r="A9" t="s">
        <v>7</v>
      </c>
      <c r="D9" s="42">
        <v>43.5</v>
      </c>
      <c r="E9" s="42"/>
      <c r="F9" s="39"/>
    </row>
    <row r="10" spans="1:8" x14ac:dyDescent="0.2">
      <c r="A10" t="s">
        <v>8</v>
      </c>
      <c r="D10" s="43">
        <f>IF(D8&gt;0,((D8-D9)/D7),0)</f>
        <v>5.0000000000000001E-3</v>
      </c>
      <c r="E10" s="43">
        <f>IF(E8&gt;0,((E8-E9)/E7),0)</f>
        <v>0</v>
      </c>
      <c r="F10" s="39"/>
    </row>
    <row r="11" spans="1:8" x14ac:dyDescent="0.2">
      <c r="A11" t="s">
        <v>9</v>
      </c>
      <c r="D11" s="44">
        <f>IF(D5&gt;0,(0.007*((D5*D7)^0.8))/((D6^0.5)*(D10^0.4)),0)</f>
        <v>0.18024167748223366</v>
      </c>
      <c r="E11" s="44">
        <f>IF(E5&gt;0,(0.007*((E5*E7)^0.8))/((E6^0.5)*(E10^0.4)),0)</f>
        <v>0</v>
      </c>
      <c r="F11" s="45">
        <f>SUM(D11:E11)</f>
        <v>0.18024167748223366</v>
      </c>
      <c r="G11" s="39"/>
    </row>
    <row r="12" spans="1:8" x14ac:dyDescent="0.2">
      <c r="D12" s="46"/>
      <c r="E12" s="46"/>
      <c r="F12" s="46"/>
    </row>
    <row r="13" spans="1:8" x14ac:dyDescent="0.2">
      <c r="A13" s="35" t="s">
        <v>10</v>
      </c>
      <c r="B13" s="35"/>
      <c r="C13" s="35"/>
      <c r="D13" s="35" t="s">
        <v>25</v>
      </c>
      <c r="E13" s="35" t="s">
        <v>29</v>
      </c>
    </row>
    <row r="14" spans="1:8" x14ac:dyDescent="0.2">
      <c r="A14" t="s">
        <v>11</v>
      </c>
      <c r="D14" s="47" t="s">
        <v>26</v>
      </c>
      <c r="E14" s="47" t="s">
        <v>36</v>
      </c>
      <c r="F14" s="71" t="s">
        <v>26</v>
      </c>
    </row>
    <row r="15" spans="1:8" x14ac:dyDescent="0.2">
      <c r="A15" t="s">
        <v>5</v>
      </c>
      <c r="D15" s="48">
        <v>500</v>
      </c>
      <c r="E15" s="48">
        <v>1</v>
      </c>
      <c r="F15" s="71" t="s">
        <v>36</v>
      </c>
    </row>
    <row r="16" spans="1:8" x14ac:dyDescent="0.2">
      <c r="A16" t="s">
        <v>6</v>
      </c>
      <c r="D16" s="49">
        <v>43.5</v>
      </c>
      <c r="E16" s="49">
        <v>1</v>
      </c>
      <c r="F16" s="39"/>
    </row>
    <row r="17" spans="1:31" x14ac:dyDescent="0.2">
      <c r="A17" t="s">
        <v>7</v>
      </c>
      <c r="D17" s="49">
        <v>41.5</v>
      </c>
      <c r="E17" s="49">
        <v>0</v>
      </c>
      <c r="F17" s="39"/>
    </row>
    <row r="18" spans="1:31" x14ac:dyDescent="0.2">
      <c r="A18" t="s">
        <v>12</v>
      </c>
      <c r="D18" s="43">
        <f>IF(D16&gt;0,((D16-D17)/D15),0)</f>
        <v>4.0000000000000001E-3</v>
      </c>
      <c r="E18" s="43">
        <f>IF(E16&gt;0,((E16-E17)/E15),0)</f>
        <v>1</v>
      </c>
      <c r="F18" s="50"/>
    </row>
    <row r="19" spans="1:31" x14ac:dyDescent="0.2">
      <c r="A19" t="s">
        <v>13</v>
      </c>
      <c r="D19" s="44">
        <f>IF(D14="P",20.3282*(D18^0.5),16.1345*(D18^0.5))</f>
        <v>1.0204353781597342</v>
      </c>
      <c r="E19" s="44">
        <f>IF(E14=0,0,IF(E14="P",20.3282*(E18^0.5),16.1345*(E18^0.5)))</f>
        <v>20.328199999999999</v>
      </c>
      <c r="F19" s="50"/>
    </row>
    <row r="20" spans="1:31" x14ac:dyDescent="0.2">
      <c r="A20" t="s">
        <v>9</v>
      </c>
      <c r="D20" s="44">
        <f>IF(D19=0,0,+D15/(3600*D19))</f>
        <v>0.13610748104339818</v>
      </c>
      <c r="E20" s="44">
        <f>IF(E19=0,0,+E15/(3600*E19))</f>
        <v>1.3664651950383104E-5</v>
      </c>
      <c r="F20" s="45">
        <f>SUM(D20:E20)</f>
        <v>0.13612114569534856</v>
      </c>
      <c r="G20" s="39"/>
    </row>
    <row r="21" spans="1:31" x14ac:dyDescent="0.2">
      <c r="D21" s="46"/>
      <c r="E21" s="46"/>
      <c r="F21" s="46"/>
    </row>
    <row r="22" spans="1:31" x14ac:dyDescent="0.2">
      <c r="D22" s="35" t="s">
        <v>27</v>
      </c>
      <c r="L22" s="35" t="s">
        <v>34</v>
      </c>
      <c r="T22" s="35"/>
      <c r="AB22" s="35"/>
      <c r="AC22" s="35"/>
    </row>
    <row r="23" spans="1:31" x14ac:dyDescent="0.2">
      <c r="A23" s="35" t="s">
        <v>14</v>
      </c>
      <c r="B23" s="35"/>
      <c r="C23" s="35"/>
      <c r="D23" s="35" t="s">
        <v>25</v>
      </c>
      <c r="E23" s="51" t="s">
        <v>29</v>
      </c>
      <c r="F23" s="35" t="s">
        <v>30</v>
      </c>
      <c r="G23" s="35" t="s">
        <v>31</v>
      </c>
      <c r="I23" s="35" t="s">
        <v>14</v>
      </c>
      <c r="L23" s="35" t="s">
        <v>25</v>
      </c>
      <c r="M23" s="51" t="s">
        <v>29</v>
      </c>
      <c r="N23" s="35" t="s">
        <v>30</v>
      </c>
      <c r="O23" s="35" t="s">
        <v>31</v>
      </c>
      <c r="Q23" s="35"/>
      <c r="T23" s="35"/>
      <c r="U23" s="51"/>
      <c r="V23" s="35"/>
      <c r="W23" s="35"/>
      <c r="Y23" s="35"/>
      <c r="AB23" s="51"/>
      <c r="AC23" s="51"/>
      <c r="AD23" s="51"/>
      <c r="AE23" s="51"/>
    </row>
    <row r="24" spans="1:31" x14ac:dyDescent="0.2">
      <c r="A24" t="s">
        <v>15</v>
      </c>
      <c r="D24" s="49"/>
      <c r="E24" s="49"/>
      <c r="F24" s="49"/>
      <c r="G24" s="49"/>
      <c r="H24" s="39"/>
      <c r="I24" t="s">
        <v>15</v>
      </c>
      <c r="L24" s="49">
        <v>10</v>
      </c>
      <c r="M24" s="49">
        <v>12</v>
      </c>
      <c r="N24" s="49">
        <v>10</v>
      </c>
      <c r="O24" s="49"/>
      <c r="P24" s="39"/>
      <c r="T24" s="52"/>
      <c r="U24" s="52"/>
      <c r="V24" s="52"/>
      <c r="W24" s="52"/>
      <c r="AB24" s="53"/>
      <c r="AC24" s="53"/>
      <c r="AD24" s="53"/>
      <c r="AE24" s="53"/>
    </row>
    <row r="25" spans="1:31" x14ac:dyDescent="0.2">
      <c r="A25" t="s">
        <v>16</v>
      </c>
      <c r="D25" s="49"/>
      <c r="E25" s="49"/>
      <c r="F25" s="49"/>
      <c r="G25" s="49"/>
      <c r="H25" s="39"/>
      <c r="I25" t="s">
        <v>16</v>
      </c>
      <c r="L25" s="49">
        <v>4</v>
      </c>
      <c r="M25" s="49">
        <v>4.5</v>
      </c>
      <c r="N25" s="49">
        <v>5</v>
      </c>
      <c r="O25" s="49"/>
      <c r="P25" s="39"/>
      <c r="T25" s="52"/>
      <c r="U25" s="52"/>
      <c r="V25" s="52"/>
      <c r="W25" s="52"/>
      <c r="AB25" s="54"/>
      <c r="AC25" s="54"/>
      <c r="AD25" s="54"/>
      <c r="AE25" s="54"/>
    </row>
    <row r="26" spans="1:31" x14ac:dyDescent="0.2">
      <c r="A26" t="s">
        <v>17</v>
      </c>
      <c r="D26" s="44">
        <f>D24*D25</f>
        <v>0</v>
      </c>
      <c r="E26" s="44">
        <f>E24*E25</f>
        <v>0</v>
      </c>
      <c r="F26" s="44">
        <f>F24*F25</f>
        <v>0</v>
      </c>
      <c r="G26" s="44">
        <f>G24*G25</f>
        <v>0</v>
      </c>
      <c r="H26" s="39"/>
      <c r="I26" t="s">
        <v>32</v>
      </c>
      <c r="L26" s="49">
        <v>1</v>
      </c>
      <c r="M26" s="49">
        <v>1</v>
      </c>
      <c r="N26" s="49">
        <v>1</v>
      </c>
      <c r="O26" s="49"/>
      <c r="P26" s="39"/>
      <c r="T26" s="54"/>
      <c r="U26" s="54"/>
      <c r="V26" s="54"/>
      <c r="W26" s="54"/>
      <c r="AB26" s="54"/>
      <c r="AC26" s="54"/>
      <c r="AD26" s="54"/>
      <c r="AE26" s="54"/>
    </row>
    <row r="27" spans="1:31" x14ac:dyDescent="0.2">
      <c r="A27" t="s">
        <v>18</v>
      </c>
      <c r="D27" s="44">
        <f>D24+(2*D25)</f>
        <v>0</v>
      </c>
      <c r="E27" s="44">
        <f>E24+(2*E25)</f>
        <v>0</v>
      </c>
      <c r="F27" s="44">
        <f>F24+(2*F25)</f>
        <v>0</v>
      </c>
      <c r="G27" s="44">
        <f>G24+(2*G25)</f>
        <v>0</v>
      </c>
      <c r="H27" s="39"/>
      <c r="I27" t="s">
        <v>17</v>
      </c>
      <c r="L27" s="44">
        <f>IF(L24=0,0,(L24*L25)+2*(L25*(L26*L25))/2)</f>
        <v>56</v>
      </c>
      <c r="M27" s="44">
        <f>IF(M24=0,0,(M24*M25)+2*(M25*(M26*M25))/2)</f>
        <v>74.25</v>
      </c>
      <c r="N27" s="44">
        <f>IF(N24=0,0,(N24*N25)+2*(N25*(N26*N25))/2)</f>
        <v>75</v>
      </c>
      <c r="O27" s="44">
        <f>IF(O24=0,0,(O24*O25)+2*(O25*(O26*O25))/2)</f>
        <v>0</v>
      </c>
      <c r="P27" s="39"/>
      <c r="T27" s="54"/>
      <c r="U27" s="54"/>
      <c r="V27" s="54"/>
      <c r="W27" s="54"/>
      <c r="AB27" s="54"/>
      <c r="AC27" s="54"/>
      <c r="AD27" s="54"/>
      <c r="AE27" s="54"/>
    </row>
    <row r="28" spans="1:31" x14ac:dyDescent="0.2">
      <c r="A28" t="s">
        <v>19</v>
      </c>
      <c r="D28" s="44">
        <f>IF(D24=0,0,+D26/D27)</f>
        <v>0</v>
      </c>
      <c r="E28" s="44">
        <f>IF(E24=0,0,+E26/E27)</f>
        <v>0</v>
      </c>
      <c r="F28" s="44">
        <f>IF(F24=0,0,+F26/F27)</f>
        <v>0</v>
      </c>
      <c r="G28" s="44">
        <f>IF(G24=0,0,+G26/G27)</f>
        <v>0</v>
      </c>
      <c r="H28" s="39"/>
      <c r="I28" t="s">
        <v>18</v>
      </c>
      <c r="L28" s="44">
        <f>IF(L24=0,0,2*((L25*L26)^2+L25^2)^0.5+L24)</f>
        <v>21.313708498984759</v>
      </c>
      <c r="M28" s="44">
        <f>IF(M24=0,0,2*((M25*M26)^2+M25^2)^0.5+M24)</f>
        <v>24.727922061357855</v>
      </c>
      <c r="N28" s="44">
        <f>IF(N24=0,0,2*((N25*N26)^2+N25^2)^0.5+N24)</f>
        <v>24.142135623730951</v>
      </c>
      <c r="O28" s="44">
        <f>IF(O24=0,0,2*((O25*O26)^2+O25^2)^0.5+O24)</f>
        <v>0</v>
      </c>
      <c r="P28" s="39"/>
      <c r="T28" s="54"/>
      <c r="U28" s="54"/>
      <c r="V28" s="54"/>
      <c r="W28" s="54"/>
      <c r="AB28" s="37"/>
      <c r="AC28" s="37"/>
      <c r="AD28" s="37"/>
      <c r="AE28" s="37"/>
    </row>
    <row r="29" spans="1:31" x14ac:dyDescent="0.2">
      <c r="A29" t="s">
        <v>5</v>
      </c>
      <c r="D29" s="55"/>
      <c r="E29" s="55"/>
      <c r="F29" s="55"/>
      <c r="G29" s="55"/>
      <c r="H29" s="39"/>
      <c r="I29" t="s">
        <v>19</v>
      </c>
      <c r="L29" s="44">
        <f>IF(L24=0,0,L27/L28)</f>
        <v>2.627416997969521</v>
      </c>
      <c r="M29" s="44">
        <f>IF(M24=0,0,M27/M28)</f>
        <v>3.0026785031011536</v>
      </c>
      <c r="N29" s="44">
        <f>IF(N24=0,0,N27/N28)</f>
        <v>3.1066017177982128</v>
      </c>
      <c r="O29" s="44">
        <f>IF(O24=0,0,O27/O28)</f>
        <v>0</v>
      </c>
      <c r="P29" s="39"/>
      <c r="T29" s="54"/>
      <c r="U29" s="54"/>
      <c r="V29" s="54"/>
      <c r="W29" s="54"/>
      <c r="AB29" s="37"/>
      <c r="AC29" s="37"/>
      <c r="AD29" s="37"/>
      <c r="AE29" s="37"/>
    </row>
    <row r="30" spans="1:31" x14ac:dyDescent="0.2">
      <c r="A30" t="s">
        <v>6</v>
      </c>
      <c r="D30" s="49"/>
      <c r="E30" s="49"/>
      <c r="F30" s="49"/>
      <c r="G30" s="49"/>
      <c r="H30" s="39"/>
      <c r="I30" t="s">
        <v>5</v>
      </c>
      <c r="L30" s="48">
        <v>1500</v>
      </c>
      <c r="M30" s="48">
        <v>1500</v>
      </c>
      <c r="N30" s="48">
        <v>1500</v>
      </c>
      <c r="O30" s="48"/>
      <c r="P30" s="39"/>
      <c r="T30" s="52"/>
      <c r="U30" s="52"/>
      <c r="V30" s="52"/>
      <c r="W30" s="52"/>
      <c r="AB30" s="37"/>
      <c r="AC30" s="37"/>
      <c r="AD30" s="37"/>
      <c r="AE30" s="37"/>
    </row>
    <row r="31" spans="1:31" x14ac:dyDescent="0.2">
      <c r="A31" t="s">
        <v>7</v>
      </c>
      <c r="D31" s="49"/>
      <c r="E31" s="49"/>
      <c r="F31" s="49"/>
      <c r="G31" s="49"/>
      <c r="H31" s="39"/>
      <c r="I31" t="s">
        <v>6</v>
      </c>
      <c r="L31" s="49">
        <v>42.5</v>
      </c>
      <c r="M31" s="49">
        <v>38</v>
      </c>
      <c r="N31" s="49">
        <v>33.5</v>
      </c>
      <c r="O31" s="49"/>
      <c r="P31" s="39"/>
      <c r="T31" s="52"/>
      <c r="U31" s="52"/>
      <c r="V31" s="52"/>
      <c r="W31" s="52"/>
      <c r="AB31" s="56"/>
      <c r="AC31" s="56"/>
      <c r="AD31" s="56"/>
      <c r="AE31" s="56"/>
    </row>
    <row r="32" spans="1:31" x14ac:dyDescent="0.2">
      <c r="A32" t="s">
        <v>20</v>
      </c>
      <c r="D32" s="43">
        <f>IF(D29&gt;0,((D30-D31)/D29),0)</f>
        <v>0</v>
      </c>
      <c r="E32" s="43">
        <f>IF(E29&gt;0,((E30-E31)/E29),0)</f>
        <v>0</v>
      </c>
      <c r="F32" s="43">
        <f>IF(F29&gt;0,((F30-F31)/F29),0)</f>
        <v>0</v>
      </c>
      <c r="G32" s="43">
        <f>IF(G29&gt;0,((G30-G31)/G29),0)</f>
        <v>0</v>
      </c>
      <c r="H32" s="39"/>
      <c r="I32" t="s">
        <v>7</v>
      </c>
      <c r="L32" s="49">
        <v>38</v>
      </c>
      <c r="M32" s="49">
        <v>33.5</v>
      </c>
      <c r="N32" s="49">
        <v>30</v>
      </c>
      <c r="O32" s="49"/>
      <c r="P32" s="39"/>
      <c r="T32" s="56"/>
      <c r="U32" s="56"/>
      <c r="V32" s="56"/>
      <c r="W32" s="56"/>
      <c r="AB32" s="57"/>
      <c r="AC32" s="57"/>
      <c r="AD32" s="57"/>
      <c r="AE32" s="57"/>
    </row>
    <row r="33" spans="1:32" x14ac:dyDescent="0.2">
      <c r="A33" t="s">
        <v>3</v>
      </c>
      <c r="D33" s="58"/>
      <c r="E33" s="58"/>
      <c r="F33" s="58"/>
      <c r="G33" s="58"/>
      <c r="H33" s="39"/>
      <c r="I33" t="s">
        <v>20</v>
      </c>
      <c r="L33" s="43">
        <f>IF(L30&gt;0,((L31-L32)/L30),0)</f>
        <v>3.0000000000000001E-3</v>
      </c>
      <c r="M33" s="43">
        <f>IF(M30&gt;0,((M31-M32)/M30),0)</f>
        <v>3.0000000000000001E-3</v>
      </c>
      <c r="N33" s="43">
        <f>IF(N30&gt;0,((N31-N32)/N30),0)</f>
        <v>2.3333333333333335E-3</v>
      </c>
      <c r="O33" s="43">
        <f>IF(O30&gt;0,((O31-O32)/O30),0)</f>
        <v>0</v>
      </c>
      <c r="P33" s="39"/>
      <c r="T33" s="57"/>
      <c r="U33" s="57"/>
      <c r="V33" s="57"/>
      <c r="W33" s="57"/>
      <c r="AB33" s="56"/>
      <c r="AC33" s="56"/>
      <c r="AD33" s="56"/>
      <c r="AE33" s="56"/>
    </row>
    <row r="34" spans="1:32" x14ac:dyDescent="0.2">
      <c r="A34" t="s">
        <v>13</v>
      </c>
      <c r="D34" s="44">
        <f>IF(D33=0,0,(1.49*(D28^0.67)*(D32^0.5))/D33)</f>
        <v>0</v>
      </c>
      <c r="E34" s="44">
        <f>IF(E33=0,0,(1.49*(E28^0.67)*(E32^0.5))/E33)</f>
        <v>0</v>
      </c>
      <c r="F34" s="44">
        <f>IF(F33=0,0,(1.49*(F28^0.67)*(F32^0.5))/F33)</f>
        <v>0</v>
      </c>
      <c r="G34" s="44">
        <f>IF(G33=0,0,(1.49*(G28^0.67)*(G32^0.5))/G33)</f>
        <v>0</v>
      </c>
      <c r="H34" s="39"/>
      <c r="I34" t="s">
        <v>3</v>
      </c>
      <c r="L34" s="58">
        <v>3.5000000000000003E-2</v>
      </c>
      <c r="M34" s="58">
        <v>3.5000000000000003E-2</v>
      </c>
      <c r="N34" s="58">
        <v>3.5000000000000003E-2</v>
      </c>
      <c r="O34" s="58"/>
      <c r="P34" s="39"/>
      <c r="T34" s="56"/>
      <c r="U34" s="56"/>
      <c r="V34" s="56"/>
      <c r="W34" s="56"/>
      <c r="AB34" s="56"/>
      <c r="AC34" s="56"/>
      <c r="AD34" s="56"/>
      <c r="AE34" s="56"/>
      <c r="AF34" s="59"/>
    </row>
    <row r="35" spans="1:32" x14ac:dyDescent="0.2">
      <c r="A35" t="s">
        <v>9</v>
      </c>
      <c r="D35" s="44">
        <f>IF(D33=0,0,+D29/(3600*D34))</f>
        <v>0</v>
      </c>
      <c r="E35" s="44">
        <f>IF(E33=0,0,+E29/(3600*E34))</f>
        <v>0</v>
      </c>
      <c r="F35" s="44">
        <f>IF(F33=0,0,+F29/(3600*F34))</f>
        <v>0</v>
      </c>
      <c r="G35" s="44">
        <f>IF(G33=0,0,+G29/(3600*G34))</f>
        <v>0</v>
      </c>
      <c r="H35" s="45">
        <f>SUM(D35:G35)</f>
        <v>0</v>
      </c>
      <c r="I35" s="39" t="s">
        <v>13</v>
      </c>
      <c r="L35" s="44">
        <f>IF(L34=0,0,(1.49*(L29^0.67)*(L33^0.5))/L34)</f>
        <v>4.4541340670876668</v>
      </c>
      <c r="M35" s="44">
        <f>IF(M34=0,0,(1.49*(M29^0.67)*(M33^0.5))/M34)</f>
        <v>4.870906248837068</v>
      </c>
      <c r="N35" s="44">
        <f>IF(N34=0,0,(1.49*(N29^0.67)*(N33^0.5))/N34)</f>
        <v>4.3947882429072713</v>
      </c>
      <c r="O35" s="44">
        <f>IF(O34=0,0,(1.49*(O29^0.67)*(O33^0.5))/O34)</f>
        <v>0</v>
      </c>
      <c r="P35" s="39"/>
      <c r="T35" s="56"/>
      <c r="U35" s="56"/>
      <c r="V35" s="56"/>
      <c r="W35" s="56"/>
      <c r="X35" s="59"/>
    </row>
    <row r="36" spans="1:32" x14ac:dyDescent="0.2">
      <c r="D36" s="46"/>
      <c r="E36" s="46"/>
      <c r="F36" s="46"/>
      <c r="G36" s="46"/>
      <c r="H36" s="46"/>
      <c r="I36" t="s">
        <v>9</v>
      </c>
      <c r="L36" s="44">
        <f>IF(L24=0,0,L30/(3600*L35))</f>
        <v>9.3546054157975525E-2</v>
      </c>
      <c r="M36" s="44">
        <f>IF(M24=0,0,M30/(3600*M35))</f>
        <v>8.5541918768431674E-2</v>
      </c>
      <c r="N36" s="44">
        <f>IF(N24=0,0,N30/(3600*N35))</f>
        <v>9.480927035315595E-2</v>
      </c>
      <c r="O36" s="44">
        <f>IF(O24=0,0,O30/(3600*O35))</f>
        <v>0</v>
      </c>
      <c r="P36" s="45">
        <f>SUM(L36:O36)</f>
        <v>0.27389724327956316</v>
      </c>
      <c r="Q36" s="39"/>
    </row>
    <row r="37" spans="1:32" x14ac:dyDescent="0.2">
      <c r="L37" s="46"/>
      <c r="M37" s="46"/>
      <c r="N37" s="46"/>
      <c r="O37" s="46"/>
      <c r="P37" s="46"/>
    </row>
    <row r="38" spans="1:32" x14ac:dyDescent="0.2">
      <c r="D38" s="35" t="s">
        <v>28</v>
      </c>
      <c r="L38" s="35" t="s">
        <v>35</v>
      </c>
      <c r="M38" s="35"/>
    </row>
    <row r="39" spans="1:32" x14ac:dyDescent="0.2">
      <c r="A39" s="35" t="s">
        <v>14</v>
      </c>
      <c r="D39" s="35" t="s">
        <v>25</v>
      </c>
      <c r="E39" s="51" t="s">
        <v>29</v>
      </c>
      <c r="F39" s="35" t="s">
        <v>30</v>
      </c>
      <c r="G39" s="35" t="s">
        <v>31</v>
      </c>
      <c r="I39" s="35" t="s">
        <v>14</v>
      </c>
      <c r="L39" s="51" t="s">
        <v>25</v>
      </c>
      <c r="M39" s="51" t="s">
        <v>29</v>
      </c>
      <c r="N39" s="51" t="s">
        <v>30</v>
      </c>
      <c r="O39" s="51" t="s">
        <v>31</v>
      </c>
    </row>
    <row r="40" spans="1:32" x14ac:dyDescent="0.2">
      <c r="A40" t="s">
        <v>21</v>
      </c>
      <c r="D40" s="49"/>
      <c r="E40" s="49"/>
      <c r="F40" s="49"/>
      <c r="G40" s="49"/>
      <c r="H40" s="39"/>
      <c r="I40" t="s">
        <v>33</v>
      </c>
      <c r="L40" s="60">
        <v>0</v>
      </c>
      <c r="M40" s="60"/>
      <c r="N40" s="60"/>
      <c r="O40" s="60"/>
    </row>
    <row r="41" spans="1:32" x14ac:dyDescent="0.2">
      <c r="A41" t="s">
        <v>16</v>
      </c>
      <c r="D41" s="49"/>
      <c r="E41" s="49"/>
      <c r="F41" s="49"/>
      <c r="G41" s="49"/>
      <c r="H41" s="39"/>
      <c r="I41" t="s">
        <v>17</v>
      </c>
      <c r="L41" s="61">
        <f>IF(L40&gt;0,(3.14*((L40/12)/2)^2),0)</f>
        <v>0</v>
      </c>
      <c r="M41" s="61">
        <f>IF(M40&gt;0,(3.14*((M40/12)/2)^2),0)</f>
        <v>0</v>
      </c>
      <c r="N41" s="61">
        <f>IF(N40&gt;0,(3.14*((N40/12)/2)^2),0)</f>
        <v>0</v>
      </c>
      <c r="O41" s="61">
        <f>IF(O40&gt;0,(3.14*((O40/12)/2)^2),0)</f>
        <v>0</v>
      </c>
    </row>
    <row r="42" spans="1:32" x14ac:dyDescent="0.2">
      <c r="A42" t="s">
        <v>17</v>
      </c>
      <c r="D42" s="44">
        <f>2*(0.5*((D40/2)*D41))</f>
        <v>0</v>
      </c>
      <c r="E42" s="44">
        <f>2*(0.5*((E40/2)*E41))</f>
        <v>0</v>
      </c>
      <c r="F42" s="44">
        <f>2*(0.5*((F40/2)*F41))</f>
        <v>0</v>
      </c>
      <c r="G42" s="44">
        <f>2*(0.5*((G40/2)*G41))</f>
        <v>0</v>
      </c>
      <c r="H42" s="39"/>
      <c r="I42" t="s">
        <v>18</v>
      </c>
      <c r="L42" s="61">
        <f>IF(L40&gt;0,(2*3.14*((L40/12)/2)),0)</f>
        <v>0</v>
      </c>
      <c r="M42" s="61">
        <f>IF(M40&gt;0,(2*3.14*((M40/12)/2)),0)</f>
        <v>0</v>
      </c>
      <c r="N42" s="61">
        <f>IF(N40&gt;0,(2*3.14*((N40/12)/2)),0)</f>
        <v>0</v>
      </c>
      <c r="O42" s="61">
        <f>IF(O40&gt;0,(2*3.14*((O40/12)/2)),0)</f>
        <v>0</v>
      </c>
    </row>
    <row r="43" spans="1:32" x14ac:dyDescent="0.2">
      <c r="A43" t="s">
        <v>18</v>
      </c>
      <c r="D43" s="44">
        <f>IF(D40=0,0,2*((0.5*D40)^2+D41^2)^0.5)</f>
        <v>0</v>
      </c>
      <c r="E43" s="44">
        <f>IF(E40=0,0,2*((0.5*E40)^2+E41^2)^0.5)</f>
        <v>0</v>
      </c>
      <c r="F43" s="44">
        <f>IF(F40=0,0,2*((0.5*F40)^2+F41^2)^0.5)</f>
        <v>0</v>
      </c>
      <c r="G43" s="44">
        <f>IF(G40=0,0,2*((0.5*G40)^2+G41^2)^0.5)</f>
        <v>0</v>
      </c>
      <c r="H43" s="39"/>
      <c r="I43" t="s">
        <v>19</v>
      </c>
      <c r="L43" s="61">
        <f>IF(L40&gt;0,(L41/L42),0)</f>
        <v>0</v>
      </c>
      <c r="M43" s="61">
        <f>IF(M40&gt;0,(M41/M42),0)</f>
        <v>0</v>
      </c>
      <c r="N43" s="61">
        <f>IF(N40&gt;0,(N41/N42),0)</f>
        <v>0</v>
      </c>
      <c r="O43" s="61">
        <f>IF(O40&gt;0,(O41/O42),0)</f>
        <v>0</v>
      </c>
    </row>
    <row r="44" spans="1:32" x14ac:dyDescent="0.2">
      <c r="A44" t="s">
        <v>19</v>
      </c>
      <c r="D44" s="44">
        <f>IF(D40=0,0,+D42/D43)</f>
        <v>0</v>
      </c>
      <c r="E44" s="44">
        <f>IF(E40=0,0,+E42/E43)</f>
        <v>0</v>
      </c>
      <c r="F44" s="44">
        <f>IF(F40=0,0,+F42/F43)</f>
        <v>0</v>
      </c>
      <c r="G44" s="44">
        <f>IF(G40=0,0,+G42/G43)</f>
        <v>0</v>
      </c>
      <c r="H44" s="39"/>
      <c r="I44" t="s">
        <v>5</v>
      </c>
      <c r="L44" s="60">
        <v>0</v>
      </c>
      <c r="M44" s="60"/>
      <c r="N44" s="60"/>
      <c r="O44" s="60"/>
    </row>
    <row r="45" spans="1:32" x14ac:dyDescent="0.2">
      <c r="A45" t="s">
        <v>5</v>
      </c>
      <c r="D45" s="48"/>
      <c r="E45" s="48"/>
      <c r="F45" s="48"/>
      <c r="G45" s="48"/>
      <c r="H45" s="39"/>
      <c r="I45" t="s">
        <v>6</v>
      </c>
      <c r="L45" s="62">
        <v>0</v>
      </c>
      <c r="M45" s="62"/>
      <c r="N45" s="62"/>
      <c r="O45" s="62"/>
    </row>
    <row r="46" spans="1:32" x14ac:dyDescent="0.2">
      <c r="A46" t="s">
        <v>6</v>
      </c>
      <c r="D46" s="49"/>
      <c r="E46" s="49"/>
      <c r="F46" s="49"/>
      <c r="G46" s="49"/>
      <c r="H46" s="39"/>
      <c r="I46" t="s">
        <v>7</v>
      </c>
      <c r="L46" s="62">
        <v>0</v>
      </c>
      <c r="M46" s="62"/>
      <c r="N46" s="62"/>
      <c r="O46" s="62"/>
    </row>
    <row r="47" spans="1:32" x14ac:dyDescent="0.2">
      <c r="A47" t="s">
        <v>7</v>
      </c>
      <c r="D47" s="49"/>
      <c r="E47" s="49"/>
      <c r="F47" s="49"/>
      <c r="G47" s="49"/>
      <c r="H47" s="39"/>
      <c r="I47" t="s">
        <v>20</v>
      </c>
      <c r="L47" s="63">
        <f>IF(L44&gt;0,((L45-L46)/L44),0)</f>
        <v>0</v>
      </c>
      <c r="M47" s="63">
        <f>IF(M44&gt;0,((M45-M46)/M44),0)</f>
        <v>0</v>
      </c>
      <c r="N47" s="63">
        <f>IF(N44&gt;0,((N45-N46)/N44),0)</f>
        <v>0</v>
      </c>
      <c r="O47" s="63">
        <f>IF(O44&gt;0,((O45-O46)/O44),0)</f>
        <v>0</v>
      </c>
    </row>
    <row r="48" spans="1:32" x14ac:dyDescent="0.2">
      <c r="A48" t="s">
        <v>20</v>
      </c>
      <c r="D48" s="43">
        <f>IF(D45&gt;0,((D46-D47)/D45),0)</f>
        <v>0</v>
      </c>
      <c r="E48" s="43">
        <f>IF(E45&gt;0,((E46-E47)/E45),0)</f>
        <v>0</v>
      </c>
      <c r="F48" s="43">
        <f>IF(F45&gt;0,((F46-F47)/F45),0)</f>
        <v>0</v>
      </c>
      <c r="G48" s="43">
        <f>IF(G45&gt;0,((G46-G47)/G45),0)</f>
        <v>0</v>
      </c>
      <c r="H48" s="39"/>
      <c r="I48" t="s">
        <v>3</v>
      </c>
      <c r="L48" s="64">
        <v>0</v>
      </c>
      <c r="M48" s="64"/>
      <c r="N48" s="64"/>
      <c r="O48" s="64"/>
    </row>
    <row r="49" spans="1:16" x14ac:dyDescent="0.2">
      <c r="A49" t="s">
        <v>3</v>
      </c>
      <c r="D49" s="58"/>
      <c r="E49" s="58"/>
      <c r="F49" s="58"/>
      <c r="G49" s="58"/>
      <c r="H49" s="39"/>
      <c r="I49" t="s">
        <v>13</v>
      </c>
      <c r="L49" s="61">
        <f>IF(L48&gt;0,((1.49*(L43^0.67)*(L47^0.5))/L48),0)</f>
        <v>0</v>
      </c>
      <c r="M49" s="61">
        <f>IF(M48&gt;0,((1.49*(M43^0.67)*(M47^0.5))/M48),0)</f>
        <v>0</v>
      </c>
      <c r="N49" s="61">
        <f>IF(N48&gt;0,((1.49*(N43^0.67)*(N47^0.5))/N48),0)</f>
        <v>0</v>
      </c>
      <c r="O49" s="61">
        <f>IF(O48&gt;0,((1.49*(O43^0.67)*(O47^0.5))/O48),0)</f>
        <v>0</v>
      </c>
    </row>
    <row r="50" spans="1:16" x14ac:dyDescent="0.2">
      <c r="A50" t="s">
        <v>13</v>
      </c>
      <c r="D50" s="44">
        <f>IF(D49&gt;0,((1.49*(D44^0.67)*(D48^0.5))/D49),0)</f>
        <v>0</v>
      </c>
      <c r="E50" s="44">
        <f>IF(E49&gt;0,((1.49*(E44^0.67)*(E48^0.5))/E49),0)</f>
        <v>0</v>
      </c>
      <c r="F50" s="44">
        <f>IF(F49&gt;0,((1.49*(F44^0.67)*(F48^0.5))/F49),0)</f>
        <v>0</v>
      </c>
      <c r="G50" s="44">
        <f>IF(G49&gt;0,((1.49*(G44^0.67)*(G48^0.5))/G49),0)</f>
        <v>0</v>
      </c>
      <c r="H50" s="39"/>
      <c r="I50" t="s">
        <v>9</v>
      </c>
      <c r="L50" s="61">
        <f>IF(L48&gt;0,(L44/(3600*L49)),0)</f>
        <v>0</v>
      </c>
      <c r="M50" s="61">
        <f>IF(M48&gt;0,(M44/(3600*M49)),0)</f>
        <v>0</v>
      </c>
      <c r="N50" s="61">
        <f>IF(N48&gt;0,(N44/(3600*N49)),0)</f>
        <v>0</v>
      </c>
      <c r="O50" s="61">
        <f>IF(O48&gt;0,(O44/(3600*O49)),0)</f>
        <v>0</v>
      </c>
      <c r="P50" s="65">
        <f>SUM(L50:O50)</f>
        <v>0</v>
      </c>
    </row>
    <row r="51" spans="1:16" x14ac:dyDescent="0.2">
      <c r="A51" t="s">
        <v>9</v>
      </c>
      <c r="D51" s="44">
        <f>IF(D49&gt;0,(D45/(3600*D50)),0)</f>
        <v>0</v>
      </c>
      <c r="E51" s="44">
        <f>IF(E49&gt;0,(E45/(3600*E50)),0)</f>
        <v>0</v>
      </c>
      <c r="F51" s="44">
        <f>IF(F49&gt;0,(F45/(3600*F50)),0)</f>
        <v>0</v>
      </c>
      <c r="G51" s="44">
        <f>IF(G49&gt;0,(G45/(3600*G50)),0)</f>
        <v>0</v>
      </c>
      <c r="H51" s="45">
        <f>SUM(D51:G51)</f>
        <v>0</v>
      </c>
      <c r="I51" s="39"/>
      <c r="L51" s="66"/>
      <c r="M51" s="66"/>
      <c r="N51" s="66"/>
      <c r="O51" s="66"/>
      <c r="P51" s="66"/>
    </row>
    <row r="52" spans="1:16" x14ac:dyDescent="0.2">
      <c r="D52" s="46"/>
      <c r="E52" s="46"/>
      <c r="F52" s="46"/>
      <c r="G52" s="46"/>
      <c r="H52" s="46"/>
    </row>
    <row r="53" spans="1:16" x14ac:dyDescent="0.2">
      <c r="A53" s="35" t="s">
        <v>22</v>
      </c>
      <c r="G53" s="45">
        <f>SUM(F11:F11,F20:F20,H35:H35,P36:P36,H51:H51,P50:P50)</f>
        <v>0.59026006645714535</v>
      </c>
      <c r="H53" s="67"/>
    </row>
    <row r="54" spans="1:16" x14ac:dyDescent="0.2">
      <c r="A54" s="35" t="s">
        <v>23</v>
      </c>
      <c r="G54" s="68">
        <f>G53*60</f>
        <v>35.415603987428725</v>
      </c>
      <c r="H54" s="69"/>
    </row>
    <row r="55" spans="1:16" x14ac:dyDescent="0.2">
      <c r="A55" s="35" t="s">
        <v>24</v>
      </c>
      <c r="G55" s="45">
        <f>(G53*0.6)</f>
        <v>0.35415603987428718</v>
      </c>
      <c r="H55" s="69"/>
    </row>
    <row r="56" spans="1:16" x14ac:dyDescent="0.2">
      <c r="G56" s="46"/>
    </row>
  </sheetData>
  <phoneticPr fontId="0" type="noConversion"/>
  <dataValidations xWindow="249" yWindow="216" count="1">
    <dataValidation type="list" showInputMessage="1" showErrorMessage="1" errorTitle="Surface description" error="Enter &quot;U&quot; for unpaved or &quot;P&quot; for paved" promptTitle="Surface description" prompt="Enter &quot;U&quot; for unpaved or &quot;P&quot; for paved" sqref="D14:E14" xr:uid="{0863E42E-55E3-4ABE-80BD-A9567AFBDBF6}">
      <formula1>$F$14:$F$15</formula1>
    </dataValidation>
  </dataValidations>
  <pageMargins left="0.5" right="0" top="1" bottom="0.5" header="0.33333333333333298" footer="0.33333333333333298"/>
  <pageSetup scale="60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CC15-2A7D-46A3-B75D-4B5C61E3E167}">
  <sheetPr>
    <outlinePr summaryBelow="0" summaryRight="0"/>
    <pageSetUpPr autoPageBreaks="0"/>
  </sheetPr>
  <dimension ref="A1:AF56"/>
  <sheetViews>
    <sheetView showOutlineSymbols="0" zoomScale="50" workbookViewId="0">
      <selection activeCell="H1" sqref="H1"/>
    </sheetView>
  </sheetViews>
  <sheetFormatPr defaultRowHeight="12.75" x14ac:dyDescent="0.2"/>
  <cols>
    <col min="1" max="1" width="33.5703125" customWidth="1"/>
    <col min="2" max="2" width="4" customWidth="1"/>
    <col min="3" max="3" width="4.85546875" customWidth="1"/>
    <col min="4" max="6" width="9" bestFit="1" customWidth="1"/>
    <col min="7" max="7" width="9.28515625" bestFit="1" customWidth="1"/>
    <col min="8" max="8" width="9.28515625" customWidth="1"/>
    <col min="9" max="9" width="13.7109375" customWidth="1"/>
    <col min="12" max="14" width="9" bestFit="1" customWidth="1"/>
    <col min="15" max="15" width="9.28515625" customWidth="1"/>
    <col min="16" max="16" width="9" bestFit="1" customWidth="1"/>
    <col min="25" max="25" width="13.7109375" customWidth="1"/>
  </cols>
  <sheetData>
    <row r="1" spans="1:8" x14ac:dyDescent="0.2">
      <c r="A1" s="1" t="s">
        <v>0</v>
      </c>
      <c r="B1" s="2"/>
      <c r="C1" s="3"/>
      <c r="D1" s="3"/>
      <c r="E1" s="3"/>
      <c r="F1" s="3"/>
      <c r="G1" s="3"/>
      <c r="H1" s="72" t="s">
        <v>37</v>
      </c>
    </row>
    <row r="2" spans="1:8" x14ac:dyDescent="0.2">
      <c r="A2" s="1" t="s">
        <v>1</v>
      </c>
      <c r="B2" s="2"/>
      <c r="C2" s="3"/>
      <c r="D2" s="3"/>
      <c r="E2" s="3"/>
      <c r="F2" s="3"/>
      <c r="G2" s="3"/>
      <c r="H2" s="3"/>
    </row>
    <row r="4" spans="1:8" x14ac:dyDescent="0.2">
      <c r="A4" s="1" t="s">
        <v>2</v>
      </c>
      <c r="B4" s="1"/>
      <c r="C4" s="1"/>
      <c r="D4" s="1" t="s">
        <v>25</v>
      </c>
      <c r="E4" s="1" t="s">
        <v>29</v>
      </c>
    </row>
    <row r="5" spans="1:8" x14ac:dyDescent="0.2">
      <c r="A5" t="s">
        <v>3</v>
      </c>
      <c r="D5" s="25">
        <v>3.5000000000000003E-2</v>
      </c>
      <c r="E5" s="25"/>
      <c r="F5" s="7"/>
    </row>
    <row r="6" spans="1:8" x14ac:dyDescent="0.2">
      <c r="A6" t="s">
        <v>4</v>
      </c>
      <c r="D6" s="26">
        <v>4.5</v>
      </c>
      <c r="E6" s="26">
        <v>4</v>
      </c>
      <c r="F6" s="7"/>
    </row>
    <row r="7" spans="1:8" x14ac:dyDescent="0.2">
      <c r="A7" t="s">
        <v>5</v>
      </c>
      <c r="D7" s="27">
        <v>300</v>
      </c>
      <c r="E7" s="27"/>
      <c r="F7" s="7"/>
    </row>
    <row r="8" spans="1:8" x14ac:dyDescent="0.2">
      <c r="A8" t="s">
        <v>6</v>
      </c>
      <c r="D8" s="28">
        <v>45</v>
      </c>
      <c r="E8" s="28"/>
      <c r="F8" s="7"/>
    </row>
    <row r="9" spans="1:8" x14ac:dyDescent="0.2">
      <c r="A9" t="s">
        <v>7</v>
      </c>
      <c r="D9" s="28">
        <v>43.5</v>
      </c>
      <c r="E9" s="28"/>
      <c r="F9" s="7"/>
    </row>
    <row r="10" spans="1:8" x14ac:dyDescent="0.2">
      <c r="A10" t="s">
        <v>8</v>
      </c>
      <c r="D10" s="16">
        <f>IF(D8&gt;0,((D8-D9)/D7),0)</f>
        <v>5.0000000000000001E-3</v>
      </c>
      <c r="E10" s="16">
        <f>IF(E8&gt;0,((E8-E9)/E7),0)</f>
        <v>0</v>
      </c>
      <c r="F10" s="7"/>
    </row>
    <row r="11" spans="1:8" x14ac:dyDescent="0.2">
      <c r="A11" t="s">
        <v>9</v>
      </c>
      <c r="D11" s="4">
        <f>IF(D5&gt;0,(0.007*((D5*D7)^0.8))/((D6^0.5)*(D10^0.4)),0)</f>
        <v>0.18024167748223366</v>
      </c>
      <c r="E11" s="4">
        <f>IF(E5&gt;0,(0.007*((E5*E7)^0.8))/((E6^0.5)*(E10^0.4)),0)</f>
        <v>0</v>
      </c>
      <c r="F11" s="8">
        <f>SUM(D11:E11)</f>
        <v>0.18024167748223366</v>
      </c>
      <c r="G11" s="7"/>
    </row>
    <row r="12" spans="1:8" x14ac:dyDescent="0.2">
      <c r="D12" s="5"/>
      <c r="E12" s="5"/>
      <c r="F12" s="5"/>
    </row>
    <row r="13" spans="1:8" x14ac:dyDescent="0.2">
      <c r="A13" s="1" t="s">
        <v>10</v>
      </c>
      <c r="B13" s="1"/>
      <c r="C13" s="1"/>
      <c r="D13" s="1" t="s">
        <v>25</v>
      </c>
      <c r="E13" s="1" t="s">
        <v>29</v>
      </c>
    </row>
    <row r="14" spans="1:8" x14ac:dyDescent="0.2">
      <c r="A14" t="s">
        <v>11</v>
      </c>
      <c r="D14" s="29" t="s">
        <v>26</v>
      </c>
      <c r="E14" s="29" t="s">
        <v>36</v>
      </c>
      <c r="F14" s="73" t="s">
        <v>26</v>
      </c>
    </row>
    <row r="15" spans="1:8" x14ac:dyDescent="0.2">
      <c r="A15" t="s">
        <v>5</v>
      </c>
      <c r="D15" s="23">
        <v>500</v>
      </c>
      <c r="E15" s="23">
        <v>1</v>
      </c>
      <c r="F15" s="73" t="s">
        <v>36</v>
      </c>
    </row>
    <row r="16" spans="1:8" x14ac:dyDescent="0.2">
      <c r="A16" t="s">
        <v>6</v>
      </c>
      <c r="D16" s="24">
        <v>43.5</v>
      </c>
      <c r="E16" s="24">
        <v>1</v>
      </c>
      <c r="F16" s="7"/>
    </row>
    <row r="17" spans="1:31" x14ac:dyDescent="0.2">
      <c r="A17" t="s">
        <v>7</v>
      </c>
      <c r="D17" s="24">
        <v>41.5</v>
      </c>
      <c r="E17" s="24">
        <v>0</v>
      </c>
      <c r="F17" s="7"/>
    </row>
    <row r="18" spans="1:31" x14ac:dyDescent="0.2">
      <c r="A18" t="s">
        <v>12</v>
      </c>
      <c r="D18" s="16">
        <f>IF(D16&gt;0,((D16-D17)/D15),0)</f>
        <v>4.0000000000000001E-3</v>
      </c>
      <c r="E18" s="16">
        <f>IF(E16&gt;0,((E16-E17)/E15),0)</f>
        <v>1</v>
      </c>
      <c r="F18" s="9"/>
    </row>
    <row r="19" spans="1:31" x14ac:dyDescent="0.2">
      <c r="A19" t="s">
        <v>13</v>
      </c>
      <c r="D19" s="4">
        <f>IF(D14="P",20.3282*(D18^0.5),16.1345*(D18^0.5))</f>
        <v>1.0204353781597342</v>
      </c>
      <c r="E19" s="4">
        <f>IF(E14=0,0,IF(E14="P",20.3282*(E18^0.5),16.1345*(E18^0.5)))</f>
        <v>20.328199999999999</v>
      </c>
      <c r="F19" s="9"/>
    </row>
    <row r="20" spans="1:31" x14ac:dyDescent="0.2">
      <c r="A20" t="s">
        <v>9</v>
      </c>
      <c r="D20" s="4">
        <f>IF(D19=0,0,+D15/(3600*D19))</f>
        <v>0.13610748104339818</v>
      </c>
      <c r="E20" s="4">
        <f>IF(E19=0,0,+E15/(3600*E19))</f>
        <v>1.3664651950383104E-5</v>
      </c>
      <c r="F20" s="8">
        <f>SUM(D20:E20)</f>
        <v>0.13612114569534856</v>
      </c>
      <c r="G20" s="7"/>
    </row>
    <row r="21" spans="1:31" x14ac:dyDescent="0.2">
      <c r="D21" s="5"/>
      <c r="E21" s="5"/>
      <c r="F21" s="5"/>
    </row>
    <row r="22" spans="1:31" x14ac:dyDescent="0.2">
      <c r="D22" s="1" t="s">
        <v>27</v>
      </c>
      <c r="L22" s="1" t="s">
        <v>34</v>
      </c>
      <c r="T22" s="1"/>
      <c r="AB22" s="1"/>
      <c r="AC22" s="1"/>
    </row>
    <row r="23" spans="1:31" x14ac:dyDescent="0.2">
      <c r="A23" s="1" t="s">
        <v>14</v>
      </c>
      <c r="B23" s="1"/>
      <c r="C23" s="1"/>
      <c r="D23" s="1" t="s">
        <v>25</v>
      </c>
      <c r="E23" s="6" t="s">
        <v>29</v>
      </c>
      <c r="F23" s="1" t="s">
        <v>30</v>
      </c>
      <c r="G23" s="1" t="s">
        <v>31</v>
      </c>
      <c r="I23" s="1" t="s">
        <v>14</v>
      </c>
      <c r="L23" s="1" t="s">
        <v>25</v>
      </c>
      <c r="M23" s="6" t="s">
        <v>29</v>
      </c>
      <c r="N23" s="1" t="s">
        <v>30</v>
      </c>
      <c r="O23" s="1" t="s">
        <v>31</v>
      </c>
      <c r="Q23" s="1"/>
      <c r="T23" s="1"/>
      <c r="U23" s="6"/>
      <c r="V23" s="1"/>
      <c r="W23" s="1"/>
      <c r="Y23" s="1"/>
      <c r="AB23" s="6"/>
      <c r="AC23" s="6"/>
      <c r="AD23" s="6"/>
      <c r="AE23" s="6"/>
    </row>
    <row r="24" spans="1:31" x14ac:dyDescent="0.2">
      <c r="A24" t="s">
        <v>15</v>
      </c>
      <c r="D24" s="24"/>
      <c r="E24" s="24"/>
      <c r="F24" s="24"/>
      <c r="G24" s="24"/>
      <c r="H24" s="7"/>
      <c r="I24" t="s">
        <v>15</v>
      </c>
      <c r="L24" s="24">
        <v>10</v>
      </c>
      <c r="M24" s="24">
        <v>12</v>
      </c>
      <c r="N24" s="24">
        <v>10</v>
      </c>
      <c r="O24" s="24"/>
      <c r="P24" s="7"/>
      <c r="T24" s="10"/>
      <c r="U24" s="10"/>
      <c r="V24" s="10"/>
      <c r="W24" s="10"/>
      <c r="AB24" s="15"/>
      <c r="AC24" s="15"/>
      <c r="AD24" s="15"/>
      <c r="AE24" s="15"/>
    </row>
    <row r="25" spans="1:31" x14ac:dyDescent="0.2">
      <c r="A25" t="s">
        <v>16</v>
      </c>
      <c r="D25" s="24"/>
      <c r="E25" s="24"/>
      <c r="F25" s="24"/>
      <c r="G25" s="24"/>
      <c r="H25" s="7"/>
      <c r="I25" t="s">
        <v>16</v>
      </c>
      <c r="L25" s="24">
        <v>4</v>
      </c>
      <c r="M25" s="24">
        <v>4.5</v>
      </c>
      <c r="N25" s="24">
        <v>5</v>
      </c>
      <c r="O25" s="24"/>
      <c r="P25" s="7"/>
      <c r="T25" s="10"/>
      <c r="U25" s="10"/>
      <c r="V25" s="10"/>
      <c r="W25" s="10"/>
      <c r="AB25" s="11"/>
      <c r="AC25" s="11"/>
      <c r="AD25" s="11"/>
      <c r="AE25" s="11"/>
    </row>
    <row r="26" spans="1:31" x14ac:dyDescent="0.2">
      <c r="A26" t="s">
        <v>17</v>
      </c>
      <c r="D26" s="4">
        <f>D24*D25</f>
        <v>0</v>
      </c>
      <c r="E26" s="4">
        <f>E24*E25</f>
        <v>0</v>
      </c>
      <c r="F26" s="4">
        <f>F24*F25</f>
        <v>0</v>
      </c>
      <c r="G26" s="4">
        <f>G24*G25</f>
        <v>0</v>
      </c>
      <c r="H26" s="7"/>
      <c r="I26" t="s">
        <v>32</v>
      </c>
      <c r="L26" s="24">
        <v>1</v>
      </c>
      <c r="M26" s="24">
        <v>1</v>
      </c>
      <c r="N26" s="24">
        <v>1</v>
      </c>
      <c r="O26" s="24"/>
      <c r="P26" s="7"/>
      <c r="T26" s="11"/>
      <c r="U26" s="11"/>
      <c r="V26" s="11"/>
      <c r="W26" s="11"/>
      <c r="AB26" s="11"/>
      <c r="AC26" s="11"/>
      <c r="AD26" s="11"/>
      <c r="AE26" s="11"/>
    </row>
    <row r="27" spans="1:31" x14ac:dyDescent="0.2">
      <c r="A27" t="s">
        <v>18</v>
      </c>
      <c r="D27" s="4">
        <f>D24+(2*D25)</f>
        <v>0</v>
      </c>
      <c r="E27" s="4">
        <f>E24+(2*E25)</f>
        <v>0</v>
      </c>
      <c r="F27" s="4">
        <f>F24+(2*F25)</f>
        <v>0</v>
      </c>
      <c r="G27" s="4">
        <f>G24+(2*G25)</f>
        <v>0</v>
      </c>
      <c r="H27" s="7"/>
      <c r="I27" t="s">
        <v>17</v>
      </c>
      <c r="L27" s="4">
        <f>IF(L24=0,0,(L24*L25)+2*(L25*(L26*L25))/2)</f>
        <v>56</v>
      </c>
      <c r="M27" s="4">
        <f>IF(M24=0,0,(M24*M25)+2*(M25*(M26*M25))/2)</f>
        <v>74.25</v>
      </c>
      <c r="N27" s="4">
        <f>IF(N24=0,0,(N24*N25)+2*(N25*(N26*N25))/2)</f>
        <v>75</v>
      </c>
      <c r="O27" s="4">
        <f>IF(O24=0,0,(O24*O25)+2*(O25*(O26*O25))/2)</f>
        <v>0</v>
      </c>
      <c r="P27" s="7"/>
      <c r="T27" s="11"/>
      <c r="U27" s="11"/>
      <c r="V27" s="11"/>
      <c r="W27" s="11"/>
      <c r="AB27" s="11"/>
      <c r="AC27" s="11"/>
      <c r="AD27" s="11"/>
      <c r="AE27" s="11"/>
    </row>
    <row r="28" spans="1:31" x14ac:dyDescent="0.2">
      <c r="A28" t="s">
        <v>19</v>
      </c>
      <c r="D28" s="4">
        <f>IF(D24=0,0,+D26/D27)</f>
        <v>0</v>
      </c>
      <c r="E28" s="4">
        <f>IF(E24=0,0,+E26/E27)</f>
        <v>0</v>
      </c>
      <c r="F28" s="4">
        <f>IF(F24=0,0,+F26/F27)</f>
        <v>0</v>
      </c>
      <c r="G28" s="4">
        <f>IF(G24=0,0,+G26/G27)</f>
        <v>0</v>
      </c>
      <c r="H28" s="7"/>
      <c r="I28" t="s">
        <v>18</v>
      </c>
      <c r="L28" s="4">
        <f>IF(L24=0,0,2*((L25*L26)^2+L25^2)^0.5+L24)</f>
        <v>21.313708498984759</v>
      </c>
      <c r="M28" s="4">
        <f>IF(M24=0,0,2*((M25*M26)^2+M25^2)^0.5+M24)</f>
        <v>24.727922061357855</v>
      </c>
      <c r="N28" s="4">
        <f>IF(N24=0,0,2*((N25*N26)^2+N25^2)^0.5+N24)</f>
        <v>24.142135623730951</v>
      </c>
      <c r="O28" s="4">
        <f>IF(O24=0,0,2*((O25*O26)^2+O25^2)^0.5+O24)</f>
        <v>0</v>
      </c>
      <c r="P28" s="7"/>
      <c r="T28" s="11"/>
      <c r="U28" s="11"/>
      <c r="V28" s="11"/>
      <c r="W28" s="11"/>
      <c r="AB28" s="3"/>
      <c r="AC28" s="3"/>
      <c r="AD28" s="3"/>
      <c r="AE28" s="3"/>
    </row>
    <row r="29" spans="1:31" x14ac:dyDescent="0.2">
      <c r="A29" t="s">
        <v>5</v>
      </c>
      <c r="D29" s="30"/>
      <c r="E29" s="30"/>
      <c r="F29" s="30"/>
      <c r="G29" s="30"/>
      <c r="H29" s="7"/>
      <c r="I29" t="s">
        <v>19</v>
      </c>
      <c r="L29" s="4">
        <f>IF(L24=0,0,L27/L28)</f>
        <v>2.627416997969521</v>
      </c>
      <c r="M29" s="4">
        <f>IF(M24=0,0,M27/M28)</f>
        <v>3.0026785031011536</v>
      </c>
      <c r="N29" s="4">
        <f>IF(N24=0,0,N27/N28)</f>
        <v>3.1066017177982128</v>
      </c>
      <c r="O29" s="4">
        <f>IF(O24=0,0,O27/O28)</f>
        <v>0</v>
      </c>
      <c r="P29" s="7"/>
      <c r="T29" s="11"/>
      <c r="U29" s="11"/>
      <c r="V29" s="11"/>
      <c r="W29" s="11"/>
      <c r="AB29" s="3"/>
      <c r="AC29" s="3"/>
      <c r="AD29" s="3"/>
      <c r="AE29" s="3"/>
    </row>
    <row r="30" spans="1:31" x14ac:dyDescent="0.2">
      <c r="A30" t="s">
        <v>6</v>
      </c>
      <c r="D30" s="24"/>
      <c r="E30" s="24"/>
      <c r="F30" s="24"/>
      <c r="G30" s="24"/>
      <c r="H30" s="7"/>
      <c r="I30" t="s">
        <v>5</v>
      </c>
      <c r="L30" s="23">
        <v>1500</v>
      </c>
      <c r="M30" s="23">
        <v>1500</v>
      </c>
      <c r="N30" s="23">
        <v>1500</v>
      </c>
      <c r="O30" s="23"/>
      <c r="P30" s="7"/>
      <c r="T30" s="10"/>
      <c r="U30" s="10"/>
      <c r="V30" s="10"/>
      <c r="W30" s="10"/>
      <c r="AB30" s="3"/>
      <c r="AC30" s="3"/>
      <c r="AD30" s="3"/>
      <c r="AE30" s="3"/>
    </row>
    <row r="31" spans="1:31" x14ac:dyDescent="0.2">
      <c r="A31" t="s">
        <v>7</v>
      </c>
      <c r="D31" s="24"/>
      <c r="E31" s="24"/>
      <c r="F31" s="24"/>
      <c r="G31" s="24"/>
      <c r="H31" s="7"/>
      <c r="I31" t="s">
        <v>6</v>
      </c>
      <c r="L31" s="24">
        <v>42.5</v>
      </c>
      <c r="M31" s="24">
        <v>38</v>
      </c>
      <c r="N31" s="24">
        <v>33.5</v>
      </c>
      <c r="O31" s="24"/>
      <c r="P31" s="7"/>
      <c r="T31" s="10"/>
      <c r="U31" s="10"/>
      <c r="V31" s="10"/>
      <c r="W31" s="10"/>
      <c r="AB31" s="12"/>
      <c r="AC31" s="12"/>
      <c r="AD31" s="12"/>
      <c r="AE31" s="12"/>
    </row>
    <row r="32" spans="1:31" x14ac:dyDescent="0.2">
      <c r="A32" t="s">
        <v>20</v>
      </c>
      <c r="D32" s="16">
        <f>IF(D29&gt;0,((D30-D31)/D29),0)</f>
        <v>0</v>
      </c>
      <c r="E32" s="16">
        <f>IF(E29&gt;0,((E30-E31)/E29),0)</f>
        <v>0</v>
      </c>
      <c r="F32" s="16">
        <f>IF(F29&gt;0,((F30-F31)/F29),0)</f>
        <v>0</v>
      </c>
      <c r="G32" s="16">
        <f>IF(G29&gt;0,((G30-G31)/G29),0)</f>
        <v>0</v>
      </c>
      <c r="H32" s="7"/>
      <c r="I32" t="s">
        <v>7</v>
      </c>
      <c r="L32" s="24">
        <v>38</v>
      </c>
      <c r="M32" s="24">
        <v>33.5</v>
      </c>
      <c r="N32" s="24">
        <v>30</v>
      </c>
      <c r="O32" s="24"/>
      <c r="P32" s="7"/>
      <c r="T32" s="12"/>
      <c r="U32" s="12"/>
      <c r="V32" s="12"/>
      <c r="W32" s="12"/>
      <c r="AB32" s="13"/>
      <c r="AC32" s="13"/>
      <c r="AD32" s="13"/>
      <c r="AE32" s="13"/>
    </row>
    <row r="33" spans="1:32" x14ac:dyDescent="0.2">
      <c r="A33" t="s">
        <v>3</v>
      </c>
      <c r="D33" s="22"/>
      <c r="E33" s="22"/>
      <c r="F33" s="22"/>
      <c r="G33" s="22"/>
      <c r="H33" s="7"/>
      <c r="I33" t="s">
        <v>20</v>
      </c>
      <c r="L33" s="16">
        <f>IF(L30&gt;0,((L31-L32)/L30),0)</f>
        <v>3.0000000000000001E-3</v>
      </c>
      <c r="M33" s="16">
        <f>IF(M30&gt;0,((M31-M32)/M30),0)</f>
        <v>3.0000000000000001E-3</v>
      </c>
      <c r="N33" s="16">
        <f>IF(N30&gt;0,((N31-N32)/N30),0)</f>
        <v>2.3333333333333335E-3</v>
      </c>
      <c r="O33" s="16">
        <f>IF(O30&gt;0,((O31-O32)/O30),0)</f>
        <v>0</v>
      </c>
      <c r="P33" s="7"/>
      <c r="T33" s="13"/>
      <c r="U33" s="13"/>
      <c r="V33" s="13"/>
      <c r="W33" s="13"/>
      <c r="AB33" s="12"/>
      <c r="AC33" s="12"/>
      <c r="AD33" s="12"/>
      <c r="AE33" s="12"/>
    </row>
    <row r="34" spans="1:32" x14ac:dyDescent="0.2">
      <c r="A34" t="s">
        <v>13</v>
      </c>
      <c r="D34" s="4">
        <f>IF(D33=0,0,(1.49*(D28^0.67)*(D32^0.5))/D33)</f>
        <v>0</v>
      </c>
      <c r="E34" s="4">
        <f>IF(E33=0,0,(1.49*(E28^0.67)*(E32^0.5))/E33)</f>
        <v>0</v>
      </c>
      <c r="F34" s="4">
        <f>IF(F33=0,0,(1.49*(F28^0.67)*(F32^0.5))/F33)</f>
        <v>0</v>
      </c>
      <c r="G34" s="4">
        <f>IF(G33=0,0,(1.49*(G28^0.67)*(G32^0.5))/G33)</f>
        <v>0</v>
      </c>
      <c r="H34" s="7"/>
      <c r="I34" t="s">
        <v>3</v>
      </c>
      <c r="L34" s="22">
        <v>3.5000000000000003E-2</v>
      </c>
      <c r="M34" s="22">
        <v>3.5000000000000003E-2</v>
      </c>
      <c r="N34" s="22">
        <v>3.5000000000000003E-2</v>
      </c>
      <c r="O34" s="22"/>
      <c r="P34" s="7"/>
      <c r="T34" s="12"/>
      <c r="U34" s="12"/>
      <c r="V34" s="12"/>
      <c r="W34" s="12"/>
      <c r="AB34" s="12"/>
      <c r="AC34" s="12"/>
      <c r="AD34" s="12"/>
      <c r="AE34" s="12"/>
      <c r="AF34" s="14"/>
    </row>
    <row r="35" spans="1:32" x14ac:dyDescent="0.2">
      <c r="A35" t="s">
        <v>9</v>
      </c>
      <c r="D35" s="4">
        <f>IF(D33=0,0,+D29/(3600*D34))</f>
        <v>0</v>
      </c>
      <c r="E35" s="4">
        <f>IF(E33=0,0,+E29/(3600*E34))</f>
        <v>0</v>
      </c>
      <c r="F35" s="4">
        <f>IF(F33=0,0,+F29/(3600*F34))</f>
        <v>0</v>
      </c>
      <c r="G35" s="4">
        <f>IF(G33=0,0,+G29/(3600*G34))</f>
        <v>0</v>
      </c>
      <c r="H35" s="8">
        <f>SUM(D35:G35)</f>
        <v>0</v>
      </c>
      <c r="I35" s="7" t="s">
        <v>13</v>
      </c>
      <c r="L35" s="4">
        <f>IF(L34=0,0,(1.49*(L29^0.67)*(L33^0.5))/L34)</f>
        <v>4.4541340670876668</v>
      </c>
      <c r="M35" s="4">
        <f>IF(M34=0,0,(1.49*(M29^0.67)*(M33^0.5))/M34)</f>
        <v>4.870906248837068</v>
      </c>
      <c r="N35" s="4">
        <f>IF(N34=0,0,(1.49*(N29^0.67)*(N33^0.5))/N34)</f>
        <v>4.3947882429072713</v>
      </c>
      <c r="O35" s="4">
        <f>IF(O34=0,0,(1.49*(O29^0.67)*(O33^0.5))/O34)</f>
        <v>0</v>
      </c>
      <c r="P35" s="7"/>
      <c r="T35" s="12"/>
      <c r="U35" s="12"/>
      <c r="V35" s="12"/>
      <c r="W35" s="12"/>
      <c r="X35" s="14"/>
    </row>
    <row r="36" spans="1:32" x14ac:dyDescent="0.2">
      <c r="D36" s="5"/>
      <c r="E36" s="5"/>
      <c r="F36" s="5"/>
      <c r="G36" s="5"/>
      <c r="H36" s="5"/>
      <c r="I36" t="s">
        <v>9</v>
      </c>
      <c r="L36" s="4">
        <f>IF(L24=0,0,L30/(3600*L35))</f>
        <v>9.3546054157975525E-2</v>
      </c>
      <c r="M36" s="4">
        <f>IF(M24=0,0,M30/(3600*M35))</f>
        <v>8.5541918768431674E-2</v>
      </c>
      <c r="N36" s="4">
        <f>IF(N24=0,0,N30/(3600*N35))</f>
        <v>9.480927035315595E-2</v>
      </c>
      <c r="O36" s="4">
        <f>IF(O24=0,0,O30/(3600*O35))</f>
        <v>0</v>
      </c>
      <c r="P36" s="8">
        <f>SUM(L36:O36)</f>
        <v>0.27389724327956316</v>
      </c>
      <c r="Q36" s="7"/>
    </row>
    <row r="37" spans="1:32" x14ac:dyDescent="0.2">
      <c r="L37" s="5"/>
      <c r="M37" s="5"/>
      <c r="N37" s="5"/>
      <c r="O37" s="5"/>
      <c r="P37" s="5"/>
    </row>
    <row r="38" spans="1:32" x14ac:dyDescent="0.2">
      <c r="D38" s="1" t="s">
        <v>28</v>
      </c>
      <c r="L38" s="1" t="s">
        <v>35</v>
      </c>
      <c r="M38" s="1"/>
    </row>
    <row r="39" spans="1:32" x14ac:dyDescent="0.2">
      <c r="A39" s="1" t="s">
        <v>14</v>
      </c>
      <c r="D39" s="1" t="s">
        <v>25</v>
      </c>
      <c r="E39" s="6" t="s">
        <v>29</v>
      </c>
      <c r="F39" s="1" t="s">
        <v>30</v>
      </c>
      <c r="G39" s="1" t="s">
        <v>31</v>
      </c>
      <c r="I39" s="1" t="s">
        <v>14</v>
      </c>
      <c r="L39" s="6" t="s">
        <v>25</v>
      </c>
      <c r="M39" s="6" t="s">
        <v>29</v>
      </c>
      <c r="N39" s="6" t="s">
        <v>30</v>
      </c>
      <c r="O39" s="6" t="s">
        <v>31</v>
      </c>
    </row>
    <row r="40" spans="1:32" x14ac:dyDescent="0.2">
      <c r="A40" t="s">
        <v>21</v>
      </c>
      <c r="D40" s="24"/>
      <c r="E40" s="24"/>
      <c r="F40" s="24"/>
      <c r="G40" s="24"/>
      <c r="H40" s="7"/>
      <c r="I40" t="s">
        <v>33</v>
      </c>
      <c r="L40" s="32">
        <v>0</v>
      </c>
      <c r="M40" s="32"/>
      <c r="N40" s="32"/>
      <c r="O40" s="32"/>
    </row>
    <row r="41" spans="1:32" x14ac:dyDescent="0.2">
      <c r="A41" t="s">
        <v>16</v>
      </c>
      <c r="D41" s="24"/>
      <c r="E41" s="24"/>
      <c r="F41" s="24"/>
      <c r="G41" s="24"/>
      <c r="H41" s="7"/>
      <c r="I41" t="s">
        <v>17</v>
      </c>
      <c r="L41" s="21">
        <f>IF(L40&gt;0,(3.14*((L40/12)/2)^2),0)</f>
        <v>0</v>
      </c>
      <c r="M41" s="21">
        <f>IF(M40&gt;0,(3.14*((M40/12)/2)^2),0)</f>
        <v>0</v>
      </c>
      <c r="N41" s="21">
        <f>IF(N40&gt;0,(3.14*((N40/12)/2)^2),0)</f>
        <v>0</v>
      </c>
      <c r="O41" s="21">
        <f>IF(O40&gt;0,(3.14*((O40/12)/2)^2),0)</f>
        <v>0</v>
      </c>
    </row>
    <row r="42" spans="1:32" x14ac:dyDescent="0.2">
      <c r="A42" t="s">
        <v>17</v>
      </c>
      <c r="D42" s="4">
        <f>2*(0.5*((D40/2)*D41))</f>
        <v>0</v>
      </c>
      <c r="E42" s="4">
        <f>2*(0.5*((E40/2)*E41))</f>
        <v>0</v>
      </c>
      <c r="F42" s="4">
        <f>2*(0.5*((F40/2)*F41))</f>
        <v>0</v>
      </c>
      <c r="G42" s="4">
        <f>2*(0.5*((G40/2)*G41))</f>
        <v>0</v>
      </c>
      <c r="H42" s="7"/>
      <c r="I42" t="s">
        <v>18</v>
      </c>
      <c r="L42" s="21">
        <f>IF(L40&gt;0,(2*3.14*((L40/12)/2)),0)</f>
        <v>0</v>
      </c>
      <c r="M42" s="21">
        <f>IF(M40&gt;0,(2*3.14*((M40/12)/2)),0)</f>
        <v>0</v>
      </c>
      <c r="N42" s="21">
        <f>IF(N40&gt;0,(2*3.14*((N40/12)/2)),0)</f>
        <v>0</v>
      </c>
      <c r="O42" s="21">
        <f>IF(O40&gt;0,(2*3.14*((O40/12)/2)),0)</f>
        <v>0</v>
      </c>
    </row>
    <row r="43" spans="1:32" x14ac:dyDescent="0.2">
      <c r="A43" t="s">
        <v>18</v>
      </c>
      <c r="D43" s="4">
        <f>IF(D40=0,0,2*((0.5*D40)^2+D41^2)^0.5)</f>
        <v>0</v>
      </c>
      <c r="E43" s="4">
        <f>IF(E40=0,0,2*((0.5*E40)^2+E41^2)^0.5)</f>
        <v>0</v>
      </c>
      <c r="F43" s="4">
        <f>IF(F40=0,0,2*((0.5*F40)^2+F41^2)^0.5)</f>
        <v>0</v>
      </c>
      <c r="G43" s="4">
        <f>IF(G40=0,0,2*((0.5*G40)^2+G41^2)^0.5)</f>
        <v>0</v>
      </c>
      <c r="H43" s="7"/>
      <c r="I43" t="s">
        <v>19</v>
      </c>
      <c r="L43" s="21">
        <f>IF(L40&gt;0,(L41/L42),0)</f>
        <v>0</v>
      </c>
      <c r="M43" s="21">
        <f>IF(M40&gt;0,(M41/M42),0)</f>
        <v>0</v>
      </c>
      <c r="N43" s="21">
        <f>IF(N40&gt;0,(N41/N42),0)</f>
        <v>0</v>
      </c>
      <c r="O43" s="21">
        <f>IF(O40&gt;0,(O41/O42),0)</f>
        <v>0</v>
      </c>
    </row>
    <row r="44" spans="1:32" x14ac:dyDescent="0.2">
      <c r="A44" t="s">
        <v>19</v>
      </c>
      <c r="D44" s="4">
        <f>IF(D40=0,0,+D42/D43)</f>
        <v>0</v>
      </c>
      <c r="E44" s="4">
        <f>IF(E40=0,0,+E42/E43)</f>
        <v>0</v>
      </c>
      <c r="F44" s="4">
        <f>IF(F40=0,0,+F42/F43)</f>
        <v>0</v>
      </c>
      <c r="G44" s="4">
        <f>IF(G40=0,0,+G42/G43)</f>
        <v>0</v>
      </c>
      <c r="H44" s="7"/>
      <c r="I44" t="s">
        <v>5</v>
      </c>
      <c r="L44" s="32">
        <v>0</v>
      </c>
      <c r="M44" s="32"/>
      <c r="N44" s="32"/>
      <c r="O44" s="32"/>
    </row>
    <row r="45" spans="1:32" x14ac:dyDescent="0.2">
      <c r="A45" t="s">
        <v>5</v>
      </c>
      <c r="D45" s="23"/>
      <c r="E45" s="23"/>
      <c r="F45" s="23"/>
      <c r="G45" s="23"/>
      <c r="H45" s="7"/>
      <c r="I45" t="s">
        <v>6</v>
      </c>
      <c r="L45" s="33">
        <v>0</v>
      </c>
      <c r="M45" s="33"/>
      <c r="N45" s="33"/>
      <c r="O45" s="33"/>
    </row>
    <row r="46" spans="1:32" x14ac:dyDescent="0.2">
      <c r="A46" t="s">
        <v>6</v>
      </c>
      <c r="D46" s="24"/>
      <c r="E46" s="24"/>
      <c r="F46" s="24"/>
      <c r="G46" s="24"/>
      <c r="H46" s="7"/>
      <c r="I46" t="s">
        <v>7</v>
      </c>
      <c r="L46" s="33">
        <v>0</v>
      </c>
      <c r="M46" s="33"/>
      <c r="N46" s="33"/>
      <c r="O46" s="33"/>
    </row>
    <row r="47" spans="1:32" x14ac:dyDescent="0.2">
      <c r="A47" t="s">
        <v>7</v>
      </c>
      <c r="D47" s="24"/>
      <c r="E47" s="24"/>
      <c r="F47" s="24"/>
      <c r="G47" s="24"/>
      <c r="H47" s="7"/>
      <c r="I47" t="s">
        <v>20</v>
      </c>
      <c r="L47" s="31">
        <f>IF(L44&gt;0,((L45-L46)/L44),0)</f>
        <v>0</v>
      </c>
      <c r="M47" s="31">
        <f>IF(M44&gt;0,((M45-M46)/M44),0)</f>
        <v>0</v>
      </c>
      <c r="N47" s="31">
        <f>IF(N44&gt;0,((N45-N46)/N44),0)</f>
        <v>0</v>
      </c>
      <c r="O47" s="31">
        <f>IF(O44&gt;0,((O45-O46)/O44),0)</f>
        <v>0</v>
      </c>
    </row>
    <row r="48" spans="1:32" x14ac:dyDescent="0.2">
      <c r="A48" t="s">
        <v>20</v>
      </c>
      <c r="D48" s="16">
        <f>IF(D45&gt;0,((D46-D47)/D45),0)</f>
        <v>0</v>
      </c>
      <c r="E48" s="16">
        <f>IF(E45&gt;0,((E46-E47)/E45),0)</f>
        <v>0</v>
      </c>
      <c r="F48" s="16">
        <f>IF(F45&gt;0,((F46-F47)/F45),0)</f>
        <v>0</v>
      </c>
      <c r="G48" s="16">
        <f>IF(G45&gt;0,((G46-G47)/G45),0)</f>
        <v>0</v>
      </c>
      <c r="H48" s="7"/>
      <c r="I48" t="s">
        <v>3</v>
      </c>
      <c r="L48" s="34">
        <v>0</v>
      </c>
      <c r="M48" s="34"/>
      <c r="N48" s="34"/>
      <c r="O48" s="34"/>
    </row>
    <row r="49" spans="1:16" x14ac:dyDescent="0.2">
      <c r="A49" t="s">
        <v>3</v>
      </c>
      <c r="D49" s="22"/>
      <c r="E49" s="22"/>
      <c r="F49" s="22"/>
      <c r="G49" s="22"/>
      <c r="H49" s="7"/>
      <c r="I49" t="s">
        <v>13</v>
      </c>
      <c r="L49" s="21">
        <f>IF(L48&gt;0,((1.49*(L43^0.67)*(L47^0.5))/L48),0)</f>
        <v>0</v>
      </c>
      <c r="M49" s="21">
        <f>IF(M48&gt;0,((1.49*(M43^0.67)*(M47^0.5))/M48),0)</f>
        <v>0</v>
      </c>
      <c r="N49" s="21">
        <f>IF(N48&gt;0,((1.49*(N43^0.67)*(N47^0.5))/N48),0)</f>
        <v>0</v>
      </c>
      <c r="O49" s="21">
        <f>IF(O48&gt;0,((1.49*(O43^0.67)*(O47^0.5))/O48),0)</f>
        <v>0</v>
      </c>
    </row>
    <row r="50" spans="1:16" x14ac:dyDescent="0.2">
      <c r="A50" t="s">
        <v>13</v>
      </c>
      <c r="D50" s="4">
        <f>IF(D49&gt;0,((1.49*(D44^0.67)*(D48^0.5))/D49),0)</f>
        <v>0</v>
      </c>
      <c r="E50" s="4">
        <f>IF(E49&gt;0,((1.49*(E44^0.67)*(E48^0.5))/E49),0)</f>
        <v>0</v>
      </c>
      <c r="F50" s="4">
        <f>IF(F49&gt;0,((1.49*(F44^0.67)*(F48^0.5))/F49),0)</f>
        <v>0</v>
      </c>
      <c r="G50" s="4">
        <f>IF(G49&gt;0,((1.49*(G44^0.67)*(G48^0.5))/G49),0)</f>
        <v>0</v>
      </c>
      <c r="H50" s="7"/>
      <c r="I50" t="s">
        <v>9</v>
      </c>
      <c r="L50" s="21">
        <f>IF(L48&gt;0,(L44/(3600*L49)),0)</f>
        <v>0</v>
      </c>
      <c r="M50" s="21">
        <f>IF(M48&gt;0,(M44/(3600*M49)),0)</f>
        <v>0</v>
      </c>
      <c r="N50" s="21">
        <f>IF(N48&gt;0,(N44/(3600*N49)),0)</f>
        <v>0</v>
      </c>
      <c r="O50" s="21">
        <f>IF(O48&gt;0,(O44/(3600*O49)),0)</f>
        <v>0</v>
      </c>
      <c r="P50" s="19">
        <f>SUM(L50:O50)</f>
        <v>0</v>
      </c>
    </row>
    <row r="51" spans="1:16" x14ac:dyDescent="0.2">
      <c r="A51" t="s">
        <v>9</v>
      </c>
      <c r="D51" s="4">
        <f>IF(D49&gt;0,(D45/(3600*D50)),0)</f>
        <v>0</v>
      </c>
      <c r="E51" s="4">
        <f>IF(E49&gt;0,(E45/(3600*E50)),0)</f>
        <v>0</v>
      </c>
      <c r="F51" s="4">
        <f>IF(F49&gt;0,(F45/(3600*F50)),0)</f>
        <v>0</v>
      </c>
      <c r="G51" s="4">
        <f>IF(G49&gt;0,(G45/(3600*G50)),0)</f>
        <v>0</v>
      </c>
      <c r="H51" s="8">
        <f>SUM(D51:G51)</f>
        <v>0</v>
      </c>
      <c r="I51" s="7"/>
      <c r="L51" s="20"/>
      <c r="M51" s="20"/>
      <c r="N51" s="20"/>
      <c r="O51" s="20"/>
      <c r="P51" s="20"/>
    </row>
    <row r="52" spans="1:16" x14ac:dyDescent="0.2">
      <c r="D52" s="5"/>
      <c r="E52" s="5"/>
      <c r="F52" s="5"/>
      <c r="G52" s="5"/>
      <c r="H52" s="5"/>
    </row>
    <row r="53" spans="1:16" x14ac:dyDescent="0.2">
      <c r="A53" s="1" t="s">
        <v>22</v>
      </c>
      <c r="G53" s="8">
        <f>SUM(F11:F11,F20:F20,H35:H35,P36:P36,H51:H51,P50:P50)</f>
        <v>0.59026006645714535</v>
      </c>
      <c r="H53" s="18"/>
    </row>
    <row r="54" spans="1:16" x14ac:dyDescent="0.2">
      <c r="A54" s="1" t="s">
        <v>23</v>
      </c>
      <c r="G54" s="17">
        <f>G53*60</f>
        <v>35.415603987428725</v>
      </c>
      <c r="H54" s="7"/>
    </row>
    <row r="55" spans="1:16" x14ac:dyDescent="0.2">
      <c r="A55" s="1" t="s">
        <v>24</v>
      </c>
      <c r="G55" s="8">
        <f>(G53*0.6)</f>
        <v>0.35415603987428718</v>
      </c>
      <c r="H55" s="7"/>
    </row>
    <row r="56" spans="1:16" x14ac:dyDescent="0.2">
      <c r="G56" s="5"/>
    </row>
  </sheetData>
  <phoneticPr fontId="0" type="noConversion"/>
  <dataValidations xWindow="249" yWindow="216" count="1">
    <dataValidation type="list" showInputMessage="1" showErrorMessage="1" errorTitle="Surface description" error="Enter &quot;U&quot; for unpaved or &quot;P&quot; for paved" promptTitle="Surface description" prompt="Enter &quot;U&quot; for unpaved or &quot;P&quot; for paved" sqref="D14:E14" xr:uid="{EFE0106E-6EA6-4FAC-8ECE-BD53971C5775}">
      <formula1>$F$14:$F$15</formula1>
    </dataValidation>
  </dataValidations>
  <pageMargins left="0.5" right="0" top="1" bottom="0.5" header="0.33333333333333298" footer="0.33333333333333298"/>
  <pageSetup scale="60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B413-D2A0-42C7-B00E-AA10E61BF73C}">
  <dimension ref="A1:P56"/>
  <sheetViews>
    <sheetView zoomScale="50" workbookViewId="0">
      <selection activeCell="H1" sqref="H1"/>
    </sheetView>
  </sheetViews>
  <sheetFormatPr defaultRowHeight="12.75" x14ac:dyDescent="0.2"/>
  <cols>
    <col min="1" max="1" width="33.42578125" customWidth="1"/>
    <col min="2" max="2" width="4.5703125" customWidth="1"/>
    <col min="3" max="3" width="4.28515625" customWidth="1"/>
    <col min="11" max="11" width="14.28515625" customWidth="1"/>
  </cols>
  <sheetData>
    <row r="1" spans="1:8" x14ac:dyDescent="0.2">
      <c r="A1" s="1" t="s">
        <v>0</v>
      </c>
      <c r="B1" s="2"/>
      <c r="C1" s="3"/>
      <c r="D1" s="3"/>
      <c r="E1" s="3"/>
      <c r="F1" s="3"/>
      <c r="G1" s="3"/>
      <c r="H1" s="72" t="s">
        <v>37</v>
      </c>
    </row>
    <row r="2" spans="1:8" x14ac:dyDescent="0.2">
      <c r="A2" s="1" t="s">
        <v>1</v>
      </c>
      <c r="B2" s="2"/>
      <c r="C2" s="3"/>
      <c r="D2" s="3"/>
      <c r="E2" s="3"/>
      <c r="F2" s="3"/>
      <c r="G2" s="3"/>
      <c r="H2" s="3"/>
    </row>
    <row r="4" spans="1:8" x14ac:dyDescent="0.2">
      <c r="A4" s="1" t="s">
        <v>2</v>
      </c>
      <c r="B4" s="1"/>
      <c r="C4" s="1"/>
      <c r="D4" s="1" t="s">
        <v>25</v>
      </c>
      <c r="E4" s="1" t="s">
        <v>29</v>
      </c>
    </row>
    <row r="5" spans="1:8" x14ac:dyDescent="0.2">
      <c r="A5" t="s">
        <v>3</v>
      </c>
      <c r="D5" s="25">
        <v>1.4999999999999999E-2</v>
      </c>
      <c r="E5" s="25"/>
      <c r="F5" s="7"/>
    </row>
    <row r="6" spans="1:8" x14ac:dyDescent="0.2">
      <c r="A6" t="s">
        <v>4</v>
      </c>
      <c r="D6" s="26">
        <v>4</v>
      </c>
      <c r="E6" s="26">
        <v>4</v>
      </c>
      <c r="F6" s="7"/>
    </row>
    <row r="7" spans="1:8" x14ac:dyDescent="0.2">
      <c r="A7" t="s">
        <v>5</v>
      </c>
      <c r="D7" s="27">
        <v>300</v>
      </c>
      <c r="E7" s="27"/>
      <c r="F7" s="7"/>
    </row>
    <row r="8" spans="1:8" x14ac:dyDescent="0.2">
      <c r="A8" t="s">
        <v>6</v>
      </c>
      <c r="D8" s="28">
        <v>1033</v>
      </c>
      <c r="E8" s="28"/>
      <c r="F8" s="7"/>
    </row>
    <row r="9" spans="1:8" x14ac:dyDescent="0.2">
      <c r="A9" t="s">
        <v>7</v>
      </c>
      <c r="D9" s="28">
        <v>1029.2</v>
      </c>
      <c r="E9" s="28"/>
      <c r="F9" s="7"/>
    </row>
    <row r="10" spans="1:8" x14ac:dyDescent="0.2">
      <c r="A10" t="s">
        <v>8</v>
      </c>
      <c r="D10" s="16">
        <f>IF(D8&gt;0,((D8-D9)/D7),0)</f>
        <v>1.2666666666666515E-2</v>
      </c>
      <c r="E10" s="16">
        <f>IF(E8&gt;0,((E8-E9)/E7),0)</f>
        <v>0</v>
      </c>
      <c r="F10" s="7"/>
    </row>
    <row r="11" spans="1:8" x14ac:dyDescent="0.2">
      <c r="A11" t="s">
        <v>9</v>
      </c>
      <c r="D11" s="4">
        <f>IF(D5&gt;0,(0.007*((D5*D7)^0.8))/((D6^0.5)*(D10^0.4)),0)</f>
        <v>6.6922648275372337E-2</v>
      </c>
      <c r="E11" s="4">
        <f>IF(E5&gt;0,(0.007*((E5*E7)^0.8))/((E6^0.5)*(E10^0.4)),0)</f>
        <v>0</v>
      </c>
      <c r="F11" s="8">
        <f>SUM(D11:E11)</f>
        <v>6.6922648275372337E-2</v>
      </c>
      <c r="G11" s="7"/>
    </row>
    <row r="12" spans="1:8" x14ac:dyDescent="0.2">
      <c r="D12" s="5"/>
      <c r="E12" s="5"/>
      <c r="F12" s="5"/>
    </row>
    <row r="13" spans="1:8" x14ac:dyDescent="0.2">
      <c r="A13" s="1" t="s">
        <v>10</v>
      </c>
      <c r="B13" s="1"/>
      <c r="C13" s="1"/>
      <c r="D13" s="1" t="s">
        <v>25</v>
      </c>
      <c r="E13" s="1" t="s">
        <v>29</v>
      </c>
    </row>
    <row r="14" spans="1:8" x14ac:dyDescent="0.2">
      <c r="A14" t="s">
        <v>11</v>
      </c>
      <c r="D14" s="29" t="s">
        <v>26</v>
      </c>
      <c r="E14" s="29" t="s">
        <v>36</v>
      </c>
      <c r="F14" s="73" t="s">
        <v>26</v>
      </c>
    </row>
    <row r="15" spans="1:8" x14ac:dyDescent="0.2">
      <c r="A15" t="s">
        <v>5</v>
      </c>
      <c r="D15" s="23">
        <v>0.5</v>
      </c>
      <c r="E15" s="23">
        <v>1</v>
      </c>
      <c r="F15" s="73" t="s">
        <v>36</v>
      </c>
    </row>
    <row r="16" spans="1:8" x14ac:dyDescent="0.2">
      <c r="A16" t="s">
        <v>6</v>
      </c>
      <c r="D16" s="24">
        <v>1</v>
      </c>
      <c r="E16" s="24">
        <v>1</v>
      </c>
      <c r="F16" s="7"/>
    </row>
    <row r="17" spans="1:16" x14ac:dyDescent="0.2">
      <c r="A17" t="s">
        <v>7</v>
      </c>
      <c r="D17" s="24">
        <v>0</v>
      </c>
      <c r="E17" s="24">
        <v>0</v>
      </c>
      <c r="F17" s="7"/>
    </row>
    <row r="18" spans="1:16" x14ac:dyDescent="0.2">
      <c r="A18" t="s">
        <v>12</v>
      </c>
      <c r="D18" s="16">
        <f>IF(D16&gt;0,((D16-D17)/D15),0)</f>
        <v>2</v>
      </c>
      <c r="E18" s="16">
        <f>IF(E16&gt;0,((E16-E17)/E15),0)</f>
        <v>1</v>
      </c>
      <c r="F18" s="9"/>
    </row>
    <row r="19" spans="1:16" x14ac:dyDescent="0.2">
      <c r="A19" t="s">
        <v>13</v>
      </c>
      <c r="D19" s="4">
        <f>IF(D14="P",20.3282*(D18^0.5),16.1345*(D18^0.5))</f>
        <v>22.817628722108701</v>
      </c>
      <c r="E19" s="4">
        <f>IF(E14=0,0,IF(E14="P",20.3282*(E18^0.5),16.1345*(E18^0.5)))</f>
        <v>20.328199999999999</v>
      </c>
      <c r="F19" s="9"/>
    </row>
    <row r="20" spans="1:16" x14ac:dyDescent="0.2">
      <c r="A20" t="s">
        <v>9</v>
      </c>
      <c r="D20" s="4">
        <f>IF(D19=0,0,+D15/(3600*D19))</f>
        <v>6.0869115971860471E-6</v>
      </c>
      <c r="E20" s="4">
        <f>IF(E19=0,0,+E15/(3600*E19))</f>
        <v>1.3664651950383104E-5</v>
      </c>
      <c r="F20" s="8">
        <f>SUM(D20:E20)</f>
        <v>1.9751563547569153E-5</v>
      </c>
      <c r="G20" s="7"/>
    </row>
    <row r="21" spans="1:16" x14ac:dyDescent="0.2">
      <c r="D21" s="5"/>
      <c r="E21" s="5"/>
      <c r="F21" s="5"/>
    </row>
    <row r="22" spans="1:16" x14ac:dyDescent="0.2">
      <c r="D22" s="1" t="s">
        <v>27</v>
      </c>
      <c r="L22" s="1" t="s">
        <v>34</v>
      </c>
    </row>
    <row r="23" spans="1:16" x14ac:dyDescent="0.2">
      <c r="A23" s="1" t="s">
        <v>14</v>
      </c>
      <c r="B23" s="1"/>
      <c r="C23" s="1"/>
      <c r="D23" s="1" t="s">
        <v>25</v>
      </c>
      <c r="E23" s="6" t="s">
        <v>29</v>
      </c>
      <c r="F23" s="1" t="s">
        <v>30</v>
      </c>
      <c r="G23" s="1" t="s">
        <v>31</v>
      </c>
      <c r="I23" s="1" t="s">
        <v>14</v>
      </c>
      <c r="L23" s="1" t="s">
        <v>25</v>
      </c>
      <c r="M23" s="6" t="s">
        <v>29</v>
      </c>
      <c r="N23" s="1" t="s">
        <v>30</v>
      </c>
      <c r="O23" s="1" t="s">
        <v>31</v>
      </c>
    </row>
    <row r="24" spans="1:16" x14ac:dyDescent="0.2">
      <c r="A24" t="s">
        <v>15</v>
      </c>
      <c r="D24" s="24"/>
      <c r="E24" s="24"/>
      <c r="F24" s="24"/>
      <c r="G24" s="24"/>
      <c r="H24" s="7"/>
      <c r="I24" t="s">
        <v>15</v>
      </c>
      <c r="L24" s="24">
        <v>15</v>
      </c>
      <c r="M24" s="24"/>
      <c r="N24" s="24"/>
      <c r="O24" s="24"/>
      <c r="P24" s="7"/>
    </row>
    <row r="25" spans="1:16" x14ac:dyDescent="0.2">
      <c r="A25" t="s">
        <v>16</v>
      </c>
      <c r="D25" s="24"/>
      <c r="E25" s="24"/>
      <c r="F25" s="24"/>
      <c r="G25" s="24"/>
      <c r="H25" s="7"/>
      <c r="I25" t="s">
        <v>16</v>
      </c>
      <c r="L25" s="24">
        <v>7</v>
      </c>
      <c r="M25" s="24"/>
      <c r="N25" s="24"/>
      <c r="O25" s="24"/>
      <c r="P25" s="7"/>
    </row>
    <row r="26" spans="1:16" x14ac:dyDescent="0.2">
      <c r="A26" t="s">
        <v>17</v>
      </c>
      <c r="D26" s="4">
        <f>D24*D25</f>
        <v>0</v>
      </c>
      <c r="E26" s="4">
        <f>E24*E25</f>
        <v>0</v>
      </c>
      <c r="F26" s="4">
        <f>F24*F25</f>
        <v>0</v>
      </c>
      <c r="G26" s="4">
        <f>G24*G25</f>
        <v>0</v>
      </c>
      <c r="H26" s="7"/>
      <c r="I26" t="s">
        <v>32</v>
      </c>
      <c r="L26" s="24">
        <v>4</v>
      </c>
      <c r="M26" s="24"/>
      <c r="N26" s="24"/>
      <c r="O26" s="24"/>
      <c r="P26" s="7"/>
    </row>
    <row r="27" spans="1:16" x14ac:dyDescent="0.2">
      <c r="A27" t="s">
        <v>18</v>
      </c>
      <c r="D27" s="4">
        <f>D24+(2*D25)</f>
        <v>0</v>
      </c>
      <c r="E27" s="4">
        <f>E24+(2*E25)</f>
        <v>0</v>
      </c>
      <c r="F27" s="4">
        <f>F24+(2*F25)</f>
        <v>0</v>
      </c>
      <c r="G27" s="4">
        <f>G24+(2*G25)</f>
        <v>0</v>
      </c>
      <c r="H27" s="7"/>
      <c r="I27" t="s">
        <v>17</v>
      </c>
      <c r="L27" s="4">
        <f>IF(L24=0,0,(L24*L25)+2*(L25*(L26*L25))/2)</f>
        <v>301</v>
      </c>
      <c r="M27" s="4">
        <f>IF(M24=0,0,(M24*M25)+2*(M25*(M26*M25))/2)</f>
        <v>0</v>
      </c>
      <c r="N27" s="4">
        <f>IF(N24=0,0,(N24*N25)+2*(N25*(N26*N25))/2)</f>
        <v>0</v>
      </c>
      <c r="O27" s="4">
        <f>IF(O24=0,0,(O24*O25)+2*(O25*(O26*O25))/2)</f>
        <v>0</v>
      </c>
      <c r="P27" s="7"/>
    </row>
    <row r="28" spans="1:16" x14ac:dyDescent="0.2">
      <c r="A28" t="s">
        <v>19</v>
      </c>
      <c r="D28" s="4">
        <f>IF(D24=0,0,+D26/D27)</f>
        <v>0</v>
      </c>
      <c r="E28" s="4">
        <f>IF(E24=0,0,+E26/E27)</f>
        <v>0</v>
      </c>
      <c r="F28" s="4">
        <f>IF(F24=0,0,+F26/F27)</f>
        <v>0</v>
      </c>
      <c r="G28" s="4">
        <f>IF(G24=0,0,+G26/G27)</f>
        <v>0</v>
      </c>
      <c r="H28" s="7"/>
      <c r="I28" t="s">
        <v>18</v>
      </c>
      <c r="L28" s="4">
        <f>IF(L24=0,0,2*((L25*L26)^2+L25^2)^0.5+L24)</f>
        <v>72.723478758647246</v>
      </c>
      <c r="M28" s="4">
        <f>IF(M24=0,0,2*((M25*M26)^2+M25^2)^0.5+M24)</f>
        <v>0</v>
      </c>
      <c r="N28" s="4">
        <f>IF(N24=0,0,2*((N25*N26)^2+N25^2)^0.5+N24)</f>
        <v>0</v>
      </c>
      <c r="O28" s="4">
        <f>IF(O24=0,0,2*((O25*O26)^2+O25^2)^0.5+O24)</f>
        <v>0</v>
      </c>
      <c r="P28" s="7"/>
    </row>
    <row r="29" spans="1:16" x14ac:dyDescent="0.2">
      <c r="A29" t="s">
        <v>5</v>
      </c>
      <c r="D29" s="30"/>
      <c r="E29" s="30"/>
      <c r="F29" s="30"/>
      <c r="G29" s="30"/>
      <c r="H29" s="7"/>
      <c r="I29" t="s">
        <v>19</v>
      </c>
      <c r="L29" s="4">
        <f>IF(L24=0,0,L27/L28)</f>
        <v>4.1389659177189646</v>
      </c>
      <c r="M29" s="4">
        <f>IF(M24=0,0,M27/M28)</f>
        <v>0</v>
      </c>
      <c r="N29" s="4">
        <f>IF(N24=0,0,N27/N28)</f>
        <v>0</v>
      </c>
      <c r="O29" s="4">
        <f>IF(O24=0,0,O27/O28)</f>
        <v>0</v>
      </c>
      <c r="P29" s="7"/>
    </row>
    <row r="30" spans="1:16" x14ac:dyDescent="0.2">
      <c r="A30" t="s">
        <v>6</v>
      </c>
      <c r="D30" s="24"/>
      <c r="E30" s="24"/>
      <c r="F30" s="24"/>
      <c r="G30" s="24"/>
      <c r="H30" s="7"/>
      <c r="I30" t="s">
        <v>5</v>
      </c>
      <c r="L30" s="23">
        <v>625</v>
      </c>
      <c r="M30" s="23"/>
      <c r="N30" s="23"/>
      <c r="O30" s="23"/>
      <c r="P30" s="7"/>
    </row>
    <row r="31" spans="1:16" x14ac:dyDescent="0.2">
      <c r="A31" t="s">
        <v>7</v>
      </c>
      <c r="D31" s="24"/>
      <c r="E31" s="24"/>
      <c r="F31" s="24"/>
      <c r="G31" s="24"/>
      <c r="H31" s="7"/>
      <c r="I31" t="s">
        <v>6</v>
      </c>
      <c r="L31" s="24">
        <v>1007</v>
      </c>
      <c r="M31" s="24"/>
      <c r="N31" s="24"/>
      <c r="O31" s="24"/>
      <c r="P31" s="7"/>
    </row>
    <row r="32" spans="1:16" x14ac:dyDescent="0.2">
      <c r="A32" t="s">
        <v>20</v>
      </c>
      <c r="D32" s="16">
        <f>IF(D29&gt;0,((D30-D31)/D29),0)</f>
        <v>0</v>
      </c>
      <c r="E32" s="16">
        <f>IF(E29&gt;0,((E30-E31)/E29),0)</f>
        <v>0</v>
      </c>
      <c r="F32" s="16">
        <f>IF(F29&gt;0,((F30-F31)/F29),0)</f>
        <v>0</v>
      </c>
      <c r="G32" s="16">
        <f>IF(G29&gt;0,((G30-G31)/G29),0)</f>
        <v>0</v>
      </c>
      <c r="H32" s="7"/>
      <c r="I32" t="s">
        <v>7</v>
      </c>
      <c r="L32" s="24">
        <v>1003</v>
      </c>
      <c r="M32" s="24"/>
      <c r="N32" s="24"/>
      <c r="O32" s="24"/>
      <c r="P32" s="7"/>
    </row>
    <row r="33" spans="1:16" x14ac:dyDescent="0.2">
      <c r="A33" t="s">
        <v>3</v>
      </c>
      <c r="D33" s="22"/>
      <c r="E33" s="22"/>
      <c r="F33" s="22"/>
      <c r="G33" s="22"/>
      <c r="H33" s="7"/>
      <c r="I33" t="s">
        <v>20</v>
      </c>
      <c r="L33" s="16">
        <f>IF(L30&gt;0,((L31-L32)/L30),0)</f>
        <v>6.4000000000000003E-3</v>
      </c>
      <c r="M33" s="16">
        <f>IF(M30&gt;0,((M31-M32)/M30),0)</f>
        <v>0</v>
      </c>
      <c r="N33" s="16">
        <f>IF(N30&gt;0,((N31-N32)/N30),0)</f>
        <v>0</v>
      </c>
      <c r="O33" s="16">
        <f>IF(O30&gt;0,((O31-O32)/O30),0)</f>
        <v>0</v>
      </c>
      <c r="P33" s="7"/>
    </row>
    <row r="34" spans="1:16" x14ac:dyDescent="0.2">
      <c r="A34" t="s">
        <v>13</v>
      </c>
      <c r="D34" s="4">
        <f>IF(D33=0,0,(1.49*(D28^0.67)*(D32^0.5))/D33)</f>
        <v>0</v>
      </c>
      <c r="E34" s="4">
        <f>IF(E33=0,0,(1.49*(E28^0.67)*(E32^0.5))/E33)</f>
        <v>0</v>
      </c>
      <c r="F34" s="4">
        <f>IF(F33=0,0,(1.49*(F28^0.67)*(F32^0.5))/F33)</f>
        <v>0</v>
      </c>
      <c r="G34" s="4">
        <f>IF(G33=0,0,(1.49*(G28^0.67)*(G32^0.5))/G33)</f>
        <v>0</v>
      </c>
      <c r="H34" s="7"/>
      <c r="I34" t="s">
        <v>3</v>
      </c>
      <c r="L34" s="22">
        <v>3.5000000000000003E-2</v>
      </c>
      <c r="M34" s="22"/>
      <c r="N34" s="22"/>
      <c r="O34" s="22"/>
      <c r="P34" s="7"/>
    </row>
    <row r="35" spans="1:16" x14ac:dyDescent="0.2">
      <c r="A35" t="s">
        <v>9</v>
      </c>
      <c r="D35" s="4">
        <f>IF(D33=0,0,+D29/(3600*D34))</f>
        <v>0</v>
      </c>
      <c r="E35" s="4">
        <f>IF(E33=0,0,+E29/(3600*E34))</f>
        <v>0</v>
      </c>
      <c r="F35" s="4">
        <f>IF(F33=0,0,+F29/(3600*F34))</f>
        <v>0</v>
      </c>
      <c r="G35" s="4">
        <f>IF(G33=0,0,+G29/(3600*G34))</f>
        <v>0</v>
      </c>
      <c r="H35" s="8">
        <f>SUM(D35:G35)</f>
        <v>0</v>
      </c>
      <c r="I35" s="7" t="s">
        <v>13</v>
      </c>
      <c r="L35" s="4">
        <f>IF(L34=0,0,(1.49*(L29^0.67)*(L33^0.5))/L34)</f>
        <v>8.8211610405746921</v>
      </c>
      <c r="M35" s="4">
        <f>IF(M34=0,0,(1.49*(M29^0.67)*(M33^0.5))/M34)</f>
        <v>0</v>
      </c>
      <c r="N35" s="4">
        <f>IF(N34=0,0,(1.49*(N29^0.67)*(N33^0.5))/N34)</f>
        <v>0</v>
      </c>
      <c r="O35" s="4">
        <f>IF(O34=0,0,(1.49*(O29^0.67)*(O33^0.5))/O34)</f>
        <v>0</v>
      </c>
      <c r="P35" s="7"/>
    </row>
    <row r="36" spans="1:16" x14ac:dyDescent="0.2">
      <c r="D36" s="5"/>
      <c r="E36" s="5"/>
      <c r="F36" s="5"/>
      <c r="G36" s="5"/>
      <c r="H36" s="5"/>
      <c r="I36" t="s">
        <v>9</v>
      </c>
      <c r="L36" s="4">
        <f>IF(L24=0,0,L30/(3600*L35))</f>
        <v>1.9681208665452556E-2</v>
      </c>
      <c r="M36" s="4">
        <f>IF(M24=0,0,M30/(3600*M35))</f>
        <v>0</v>
      </c>
      <c r="N36" s="4">
        <f>IF(N24=0,0,N30/(3600*N35))</f>
        <v>0</v>
      </c>
      <c r="O36" s="4">
        <f>IF(O24=0,0,O30/(3600*O35))</f>
        <v>0</v>
      </c>
      <c r="P36" s="8">
        <f>SUM(L36:O36)</f>
        <v>1.9681208665452556E-2</v>
      </c>
    </row>
    <row r="37" spans="1:16" x14ac:dyDescent="0.2">
      <c r="L37" s="5"/>
      <c r="M37" s="5"/>
      <c r="N37" s="5"/>
      <c r="O37" s="5"/>
      <c r="P37" s="5"/>
    </row>
    <row r="38" spans="1:16" x14ac:dyDescent="0.2">
      <c r="D38" s="1" t="s">
        <v>28</v>
      </c>
      <c r="L38" s="1" t="s">
        <v>35</v>
      </c>
      <c r="M38" s="1"/>
    </row>
    <row r="39" spans="1:16" x14ac:dyDescent="0.2">
      <c r="A39" s="1" t="s">
        <v>14</v>
      </c>
      <c r="D39" s="1" t="s">
        <v>25</v>
      </c>
      <c r="E39" s="6" t="s">
        <v>29</v>
      </c>
      <c r="F39" s="1" t="s">
        <v>30</v>
      </c>
      <c r="G39" s="1" t="s">
        <v>31</v>
      </c>
      <c r="I39" s="1" t="s">
        <v>14</v>
      </c>
      <c r="L39" s="6" t="s">
        <v>25</v>
      </c>
      <c r="M39" s="6" t="s">
        <v>29</v>
      </c>
      <c r="N39" s="6" t="s">
        <v>30</v>
      </c>
      <c r="O39" s="6" t="s">
        <v>31</v>
      </c>
    </row>
    <row r="40" spans="1:16" x14ac:dyDescent="0.2">
      <c r="A40" t="s">
        <v>21</v>
      </c>
      <c r="D40" s="24"/>
      <c r="E40" s="24"/>
      <c r="F40" s="24"/>
      <c r="G40" s="24"/>
      <c r="H40" s="7"/>
      <c r="I40" t="s">
        <v>33</v>
      </c>
      <c r="L40" s="32">
        <v>18</v>
      </c>
      <c r="M40" s="32"/>
      <c r="N40" s="32"/>
      <c r="O40" s="32"/>
    </row>
    <row r="41" spans="1:16" x14ac:dyDescent="0.2">
      <c r="A41" t="s">
        <v>16</v>
      </c>
      <c r="D41" s="24"/>
      <c r="E41" s="24"/>
      <c r="F41" s="24"/>
      <c r="G41" s="24"/>
      <c r="H41" s="7"/>
      <c r="I41" t="s">
        <v>17</v>
      </c>
      <c r="L41" s="21">
        <f>IF(L40&gt;0,(3.14*((L40/12)/2)^2),0)</f>
        <v>1.7662500000000001</v>
      </c>
      <c r="M41" s="21">
        <f>IF(M40&gt;0,(3.14*((M40/12)/2)^2),0)</f>
        <v>0</v>
      </c>
      <c r="N41" s="21">
        <f>IF(N40&gt;0,(3.14*((N40/12)/2)^2),0)</f>
        <v>0</v>
      </c>
      <c r="O41" s="21">
        <f>IF(O40&gt;0,(3.14*((O40/12)/2)^2),0)</f>
        <v>0</v>
      </c>
    </row>
    <row r="42" spans="1:16" x14ac:dyDescent="0.2">
      <c r="A42" t="s">
        <v>17</v>
      </c>
      <c r="D42" s="4">
        <f>2*(0.5*((D40/2)*D41))</f>
        <v>0</v>
      </c>
      <c r="E42" s="4">
        <f>2*(0.5*((E40/2)*E41))</f>
        <v>0</v>
      </c>
      <c r="F42" s="4">
        <f>2*(0.5*((F40/2)*F41))</f>
        <v>0</v>
      </c>
      <c r="G42" s="4">
        <f>2*(0.5*((G40/2)*G41))</f>
        <v>0</v>
      </c>
      <c r="H42" s="7"/>
      <c r="I42" t="s">
        <v>18</v>
      </c>
      <c r="L42" s="21">
        <f>IF(L40&gt;0,(2*3.14*((L40/12)/2)),0)</f>
        <v>4.71</v>
      </c>
      <c r="M42" s="21">
        <f>IF(M40&gt;0,(2*3.14*((M40/12)/2)),0)</f>
        <v>0</v>
      </c>
      <c r="N42" s="21">
        <f>IF(N40&gt;0,(2*3.14*((N40/12)/2)),0)</f>
        <v>0</v>
      </c>
      <c r="O42" s="21">
        <f>IF(O40&gt;0,(2*3.14*((O40/12)/2)),0)</f>
        <v>0</v>
      </c>
    </row>
    <row r="43" spans="1:16" x14ac:dyDescent="0.2">
      <c r="A43" t="s">
        <v>18</v>
      </c>
      <c r="D43" s="4">
        <f>IF(D40=0,0,2*((0.5*D40)^2+D41^2)^0.5)</f>
        <v>0</v>
      </c>
      <c r="E43" s="4">
        <f>IF(E40=0,0,2*((0.5*E40)^2+E41^2)^0.5)</f>
        <v>0</v>
      </c>
      <c r="F43" s="4">
        <f>IF(F40=0,0,2*((0.5*F40)^2+F41^2)^0.5)</f>
        <v>0</v>
      </c>
      <c r="G43" s="4">
        <f>IF(G40=0,0,2*((0.5*G40)^2+G41^2)^0.5)</f>
        <v>0</v>
      </c>
      <c r="H43" s="7"/>
      <c r="I43" t="s">
        <v>19</v>
      </c>
      <c r="L43" s="21">
        <f>IF(L40&gt;0,(L41/L42),0)</f>
        <v>0.375</v>
      </c>
      <c r="M43" s="21">
        <f>IF(M40&gt;0,(M41/M42),0)</f>
        <v>0</v>
      </c>
      <c r="N43" s="21">
        <f>IF(N40&gt;0,(N41/N42),0)</f>
        <v>0</v>
      </c>
      <c r="O43" s="21">
        <f>IF(O40&gt;0,(O41/O42),0)</f>
        <v>0</v>
      </c>
    </row>
    <row r="44" spans="1:16" x14ac:dyDescent="0.2">
      <c r="A44" t="s">
        <v>19</v>
      </c>
      <c r="D44" s="4">
        <f>IF(D40=0,0,+D42/D43)</f>
        <v>0</v>
      </c>
      <c r="E44" s="4">
        <f>IF(E40=0,0,+E42/E43)</f>
        <v>0</v>
      </c>
      <c r="F44" s="4">
        <f>IF(F40=0,0,+F42/F43)</f>
        <v>0</v>
      </c>
      <c r="G44" s="4">
        <f>IF(G40=0,0,+G42/G43)</f>
        <v>0</v>
      </c>
      <c r="H44" s="7"/>
      <c r="I44" t="s">
        <v>5</v>
      </c>
      <c r="L44" s="32">
        <v>99</v>
      </c>
      <c r="M44" s="32"/>
      <c r="N44" s="32"/>
      <c r="O44" s="32"/>
    </row>
    <row r="45" spans="1:16" x14ac:dyDescent="0.2">
      <c r="A45" t="s">
        <v>5</v>
      </c>
      <c r="D45" s="23"/>
      <c r="E45" s="23"/>
      <c r="F45" s="23"/>
      <c r="G45" s="23"/>
      <c r="H45" s="7"/>
      <c r="I45" t="s">
        <v>6</v>
      </c>
      <c r="L45" s="33">
        <v>1023.32</v>
      </c>
      <c r="M45" s="33"/>
      <c r="N45" s="33"/>
      <c r="O45" s="33"/>
    </row>
    <row r="46" spans="1:16" x14ac:dyDescent="0.2">
      <c r="A46" t="s">
        <v>6</v>
      </c>
      <c r="D46" s="24"/>
      <c r="E46" s="24"/>
      <c r="F46" s="24"/>
      <c r="G46" s="24"/>
      <c r="H46" s="7"/>
      <c r="I46" t="s">
        <v>7</v>
      </c>
      <c r="L46" s="33">
        <v>1021.59</v>
      </c>
      <c r="M46" s="33"/>
      <c r="N46" s="33"/>
      <c r="O46" s="33"/>
    </row>
    <row r="47" spans="1:16" x14ac:dyDescent="0.2">
      <c r="A47" t="s">
        <v>7</v>
      </c>
      <c r="D47" s="24"/>
      <c r="E47" s="24"/>
      <c r="F47" s="24"/>
      <c r="G47" s="24"/>
      <c r="H47" s="7"/>
      <c r="I47" t="s">
        <v>20</v>
      </c>
      <c r="L47" s="31">
        <f>IF(L44&gt;0,((L45-L46)/L44),0)</f>
        <v>1.747474747474766E-2</v>
      </c>
      <c r="M47" s="31">
        <f>IF(M44&gt;0,((M45-M46)/M44),0)</f>
        <v>0</v>
      </c>
      <c r="N47" s="31">
        <f>IF(N44&gt;0,((N45-N46)/N44),0)</f>
        <v>0</v>
      </c>
      <c r="O47" s="31">
        <f>IF(O44&gt;0,((O45-O46)/O44),0)</f>
        <v>0</v>
      </c>
    </row>
    <row r="48" spans="1:16" x14ac:dyDescent="0.2">
      <c r="A48" t="s">
        <v>20</v>
      </c>
      <c r="D48" s="16">
        <f>IF(D45&gt;0,((D46-D47)/D45),0)</f>
        <v>0</v>
      </c>
      <c r="E48" s="16">
        <f>IF(E45&gt;0,((E46-E47)/E45),0)</f>
        <v>0</v>
      </c>
      <c r="F48" s="16">
        <f>IF(F45&gt;0,((F46-F47)/F45),0)</f>
        <v>0</v>
      </c>
      <c r="G48" s="16">
        <f>IF(G45&gt;0,((G46-G47)/G45),0)</f>
        <v>0</v>
      </c>
      <c r="H48" s="7"/>
      <c r="I48" t="s">
        <v>3</v>
      </c>
      <c r="L48" s="34">
        <v>1.2999999999999999E-2</v>
      </c>
      <c r="M48" s="34"/>
      <c r="N48" s="34"/>
      <c r="O48" s="34"/>
    </row>
    <row r="49" spans="1:16" x14ac:dyDescent="0.2">
      <c r="A49" t="s">
        <v>3</v>
      </c>
      <c r="D49" s="22"/>
      <c r="E49" s="22"/>
      <c r="F49" s="22"/>
      <c r="G49" s="22"/>
      <c r="H49" s="7"/>
      <c r="I49" t="s">
        <v>13</v>
      </c>
      <c r="L49" s="21">
        <f>IF(L48&gt;0,((1.49*(L43^0.67)*(L47^0.5))/L48),0)</f>
        <v>7.8532481332365327</v>
      </c>
      <c r="M49" s="21">
        <f>IF(M48&gt;0,((1.49*(M43^0.67)*(M47^0.5))/M48),0)</f>
        <v>0</v>
      </c>
      <c r="N49" s="21">
        <f>IF(N48&gt;0,((1.49*(N43^0.67)*(N47^0.5))/N48),0)</f>
        <v>0</v>
      </c>
      <c r="O49" s="21">
        <f>IF(O48&gt;0,((1.49*(O43^0.67)*(O47^0.5))/O48),0)</f>
        <v>0</v>
      </c>
    </row>
    <row r="50" spans="1:16" x14ac:dyDescent="0.2">
      <c r="A50" t="s">
        <v>13</v>
      </c>
      <c r="D50" s="4">
        <f>IF(D49&gt;0,((1.49*(D44^0.67)*(D48^0.5))/D49),0)</f>
        <v>0</v>
      </c>
      <c r="E50" s="4">
        <f>IF(E49&gt;0,((1.49*(E44^0.67)*(E48^0.5))/E49),0)</f>
        <v>0</v>
      </c>
      <c r="F50" s="4">
        <f>IF(F49&gt;0,((1.49*(F44^0.67)*(F48^0.5))/F49),0)</f>
        <v>0</v>
      </c>
      <c r="G50" s="4">
        <f>IF(G49&gt;0,((1.49*(G44^0.67)*(G48^0.5))/G49),0)</f>
        <v>0</v>
      </c>
      <c r="H50" s="7"/>
      <c r="I50" t="s">
        <v>9</v>
      </c>
      <c r="L50" s="21">
        <f>IF(L48&gt;0,(L44/(3600*L49)),0)</f>
        <v>3.5017357828812825E-3</v>
      </c>
      <c r="M50" s="21">
        <f>IF(M48&gt;0,(M44/(3600*M49)),0)</f>
        <v>0</v>
      </c>
      <c r="N50" s="21">
        <f>IF(N48&gt;0,(N44/(3600*N49)),0)</f>
        <v>0</v>
      </c>
      <c r="O50" s="21">
        <f>IF(O48&gt;0,(O44/(3600*O49)),0)</f>
        <v>0</v>
      </c>
      <c r="P50" s="19">
        <f>SUM(L50:O50)</f>
        <v>3.5017357828812825E-3</v>
      </c>
    </row>
    <row r="51" spans="1:16" x14ac:dyDescent="0.2">
      <c r="A51" t="s">
        <v>9</v>
      </c>
      <c r="D51" s="4">
        <f>IF(D49&gt;0,(D45/(3600*D50)),0)</f>
        <v>0</v>
      </c>
      <c r="E51" s="4">
        <f>IF(E49&gt;0,(E45/(3600*E50)),0)</f>
        <v>0</v>
      </c>
      <c r="F51" s="4">
        <f>IF(F49&gt;0,(F45/(3600*F50)),0)</f>
        <v>0</v>
      </c>
      <c r="G51" s="4">
        <f>IF(G49&gt;0,(G45/(3600*G50)),0)</f>
        <v>0</v>
      </c>
      <c r="H51" s="8">
        <f>SUM(D51:G51)</f>
        <v>0</v>
      </c>
      <c r="I51" s="7"/>
      <c r="L51" s="20"/>
      <c r="M51" s="20"/>
      <c r="N51" s="20"/>
      <c r="O51" s="20"/>
      <c r="P51" s="20"/>
    </row>
    <row r="52" spans="1:16" x14ac:dyDescent="0.2">
      <c r="D52" s="5"/>
      <c r="E52" s="5"/>
      <c r="F52" s="5"/>
      <c r="G52" s="5"/>
      <c r="H52" s="5"/>
    </row>
    <row r="53" spans="1:16" x14ac:dyDescent="0.2">
      <c r="A53" s="1" t="s">
        <v>22</v>
      </c>
      <c r="G53" s="8">
        <f>SUM(F11:F11,F20:F20,H35:H35,P36:P36,H51:H51,P50:P50)</f>
        <v>9.0125344287253745E-2</v>
      </c>
      <c r="H53" s="18"/>
    </row>
    <row r="54" spans="1:16" x14ac:dyDescent="0.2">
      <c r="A54" s="1" t="s">
        <v>23</v>
      </c>
      <c r="G54" s="17">
        <f>G53*60</f>
        <v>5.4075206572352243</v>
      </c>
      <c r="H54" s="7"/>
    </row>
    <row r="55" spans="1:16" x14ac:dyDescent="0.2">
      <c r="A55" s="1" t="s">
        <v>24</v>
      </c>
      <c r="G55" s="8">
        <f>(G53*0.6)</f>
        <v>5.4075206572352243E-2</v>
      </c>
      <c r="H55" s="7"/>
    </row>
    <row r="56" spans="1:16" x14ac:dyDescent="0.2">
      <c r="G56" s="5"/>
    </row>
  </sheetData>
  <phoneticPr fontId="0" type="noConversion"/>
  <dataValidations count="1">
    <dataValidation type="list" showInputMessage="1" showErrorMessage="1" errorTitle="Surface description" error="Enter &quot;U&quot; for unpaved or &quot;P&quot; for paved" promptTitle="Surface description" prompt="Enter &quot;U&quot; for unpaved or &quot;P&quot; for paved" sqref="D14:E14" xr:uid="{D99B0348-85A2-426E-B8D0-19D44B07531D}">
      <formula1>$F$14:$F$15</formula1>
    </dataValidation>
  </dataValidations>
  <pageMargins left="0.25" right="0" top="1" bottom="1" header="0.5" footer="0.5"/>
  <pageSetup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2992-D53C-43AC-B9E4-83409C54E07C}">
  <dimension ref="A1:P56"/>
  <sheetViews>
    <sheetView tabSelected="1" zoomScale="50" workbookViewId="0">
      <selection activeCell="H1" sqref="H1"/>
    </sheetView>
  </sheetViews>
  <sheetFormatPr defaultColWidth="8.85546875" defaultRowHeight="12.75" x14ac:dyDescent="0.2"/>
  <cols>
    <col min="1" max="1" width="33.42578125" style="70" customWidth="1"/>
    <col min="2" max="2" width="4.5703125" style="70" customWidth="1"/>
    <col min="3" max="3" width="4.28515625" style="70" customWidth="1"/>
    <col min="4" max="10" width="8.85546875" style="70"/>
    <col min="11" max="11" width="14.28515625" style="70" customWidth="1"/>
    <col min="12" max="16384" width="8.85546875" style="70"/>
  </cols>
  <sheetData>
    <row r="1" spans="1:8" x14ac:dyDescent="0.2">
      <c r="A1" s="35" t="s">
        <v>0</v>
      </c>
      <c r="B1" s="36"/>
      <c r="C1" s="37"/>
      <c r="D1" s="37"/>
      <c r="E1" s="37"/>
      <c r="F1" s="37"/>
      <c r="G1" s="37"/>
      <c r="H1" s="74" t="s">
        <v>37</v>
      </c>
    </row>
    <row r="2" spans="1:8" x14ac:dyDescent="0.2">
      <c r="A2" s="35" t="s">
        <v>1</v>
      </c>
      <c r="B2" s="36"/>
      <c r="C2" s="37"/>
      <c r="D2" s="37"/>
      <c r="E2" s="37"/>
      <c r="F2" s="37"/>
      <c r="G2" s="37"/>
      <c r="H2" s="37"/>
    </row>
    <row r="4" spans="1:8" x14ac:dyDescent="0.2">
      <c r="A4" s="35" t="s">
        <v>2</v>
      </c>
      <c r="B4" s="35"/>
      <c r="C4" s="35"/>
      <c r="D4" s="35" t="s">
        <v>25</v>
      </c>
      <c r="E4" s="35" t="s">
        <v>29</v>
      </c>
    </row>
    <row r="5" spans="1:8" x14ac:dyDescent="0.2">
      <c r="A5" s="70" t="s">
        <v>3</v>
      </c>
      <c r="D5" s="38">
        <v>1.4999999999999999E-2</v>
      </c>
      <c r="E5" s="38"/>
      <c r="F5" s="39"/>
    </row>
    <row r="6" spans="1:8" x14ac:dyDescent="0.2">
      <c r="A6" s="70" t="s">
        <v>4</v>
      </c>
      <c r="D6" s="40">
        <v>4</v>
      </c>
      <c r="E6" s="40">
        <v>4</v>
      </c>
      <c r="F6" s="39"/>
    </row>
    <row r="7" spans="1:8" x14ac:dyDescent="0.2">
      <c r="A7" s="70" t="s">
        <v>5</v>
      </c>
      <c r="D7" s="41">
        <v>300</v>
      </c>
      <c r="E7" s="41"/>
      <c r="F7" s="39"/>
    </row>
    <row r="8" spans="1:8" x14ac:dyDescent="0.2">
      <c r="A8" s="70" t="s">
        <v>6</v>
      </c>
      <c r="D8" s="42">
        <v>1033</v>
      </c>
      <c r="E8" s="42"/>
      <c r="F8" s="39"/>
    </row>
    <row r="9" spans="1:8" x14ac:dyDescent="0.2">
      <c r="A9" s="70" t="s">
        <v>7</v>
      </c>
      <c r="D9" s="42">
        <v>1029.2</v>
      </c>
      <c r="E9" s="42"/>
      <c r="F9" s="39"/>
    </row>
    <row r="10" spans="1:8" x14ac:dyDescent="0.2">
      <c r="A10" s="70" t="s">
        <v>8</v>
      </c>
      <c r="D10" s="43">
        <f>IF(D8&gt;0,((D8-D9)/D7),0)</f>
        <v>1.2666666666666515E-2</v>
      </c>
      <c r="E10" s="43">
        <f>IF(E8&gt;0,((E8-E9)/E7),0)</f>
        <v>0</v>
      </c>
      <c r="F10" s="39"/>
    </row>
    <row r="11" spans="1:8" x14ac:dyDescent="0.2">
      <c r="A11" s="70" t="s">
        <v>9</v>
      </c>
      <c r="D11" s="44">
        <f>IF(D5&gt;0,(0.007*((D5*D7)^0.8))/((D6^0.5)*(D10^0.4)),0)</f>
        <v>6.6922648275372337E-2</v>
      </c>
      <c r="E11" s="44">
        <f>IF(E5&gt;0,(0.007*((E5*E7)^0.8))/((E6^0.5)*(E10^0.4)),0)</f>
        <v>0</v>
      </c>
      <c r="F11" s="45">
        <f>SUM(D11:E11)</f>
        <v>6.6922648275372337E-2</v>
      </c>
      <c r="G11" s="39"/>
    </row>
    <row r="12" spans="1:8" x14ac:dyDescent="0.2">
      <c r="D12" s="46"/>
      <c r="E12" s="46"/>
      <c r="F12" s="46"/>
    </row>
    <row r="13" spans="1:8" x14ac:dyDescent="0.2">
      <c r="A13" s="35" t="s">
        <v>10</v>
      </c>
      <c r="B13" s="35"/>
      <c r="C13" s="35"/>
      <c r="D13" s="35" t="s">
        <v>25</v>
      </c>
      <c r="E13" s="35" t="s">
        <v>29</v>
      </c>
    </row>
    <row r="14" spans="1:8" x14ac:dyDescent="0.2">
      <c r="A14" s="70" t="s">
        <v>11</v>
      </c>
      <c r="D14" s="47" t="s">
        <v>26</v>
      </c>
      <c r="E14" s="47" t="s">
        <v>36</v>
      </c>
      <c r="F14" s="71" t="s">
        <v>26</v>
      </c>
    </row>
    <row r="15" spans="1:8" x14ac:dyDescent="0.2">
      <c r="A15" s="70" t="s">
        <v>5</v>
      </c>
      <c r="D15" s="48">
        <v>0.5</v>
      </c>
      <c r="E15" s="48">
        <v>1</v>
      </c>
      <c r="F15" s="71" t="s">
        <v>36</v>
      </c>
    </row>
    <row r="16" spans="1:8" x14ac:dyDescent="0.2">
      <c r="A16" s="70" t="s">
        <v>6</v>
      </c>
      <c r="D16" s="49">
        <v>1</v>
      </c>
      <c r="E16" s="49">
        <v>1</v>
      </c>
      <c r="F16" s="39"/>
    </row>
    <row r="17" spans="1:16" x14ac:dyDescent="0.2">
      <c r="A17" s="70" t="s">
        <v>7</v>
      </c>
      <c r="D17" s="49">
        <v>0</v>
      </c>
      <c r="E17" s="49">
        <v>0</v>
      </c>
      <c r="F17" s="39"/>
    </row>
    <row r="18" spans="1:16" x14ac:dyDescent="0.2">
      <c r="A18" s="70" t="s">
        <v>12</v>
      </c>
      <c r="D18" s="43">
        <f>IF(D16&gt;0,((D16-D17)/D15),0)</f>
        <v>2</v>
      </c>
      <c r="E18" s="43">
        <f>IF(E16&gt;0,((E16-E17)/E15),0)</f>
        <v>1</v>
      </c>
      <c r="F18" s="50"/>
    </row>
    <row r="19" spans="1:16" x14ac:dyDescent="0.2">
      <c r="A19" s="70" t="s">
        <v>13</v>
      </c>
      <c r="D19" s="44">
        <f>IF(D14="P",20.3282*(D18^0.5),16.1345*(D18^0.5))</f>
        <v>22.817628722108701</v>
      </c>
      <c r="E19" s="44">
        <f>IF(E14=0,0,IF(E14="P",20.3282*(E18^0.5),16.1345*(E18^0.5)))</f>
        <v>20.328199999999999</v>
      </c>
      <c r="F19" s="50"/>
    </row>
    <row r="20" spans="1:16" x14ac:dyDescent="0.2">
      <c r="A20" s="70" t="s">
        <v>9</v>
      </c>
      <c r="D20" s="44">
        <f>IF(D19=0,0,+D15/(3600*D19))</f>
        <v>6.0869115971860471E-6</v>
      </c>
      <c r="E20" s="44">
        <f>IF(E19=0,0,+E15/(3600*E19))</f>
        <v>1.3664651950383104E-5</v>
      </c>
      <c r="F20" s="45">
        <f>SUM(D20:E20)</f>
        <v>1.9751563547569153E-5</v>
      </c>
      <c r="G20" s="39"/>
    </row>
    <row r="21" spans="1:16" x14ac:dyDescent="0.2">
      <c r="D21" s="46"/>
      <c r="E21" s="46"/>
      <c r="F21" s="46"/>
    </row>
    <row r="22" spans="1:16" x14ac:dyDescent="0.2">
      <c r="D22" s="35" t="s">
        <v>27</v>
      </c>
      <c r="L22" s="35" t="s">
        <v>34</v>
      </c>
    </row>
    <row r="23" spans="1:16" x14ac:dyDescent="0.2">
      <c r="A23" s="35" t="s">
        <v>14</v>
      </c>
      <c r="B23" s="35"/>
      <c r="C23" s="35"/>
      <c r="D23" s="35" t="s">
        <v>25</v>
      </c>
      <c r="E23" s="51" t="s">
        <v>29</v>
      </c>
      <c r="F23" s="35" t="s">
        <v>30</v>
      </c>
      <c r="G23" s="35" t="s">
        <v>31</v>
      </c>
      <c r="I23" s="35" t="s">
        <v>14</v>
      </c>
      <c r="L23" s="35" t="s">
        <v>25</v>
      </c>
      <c r="M23" s="51" t="s">
        <v>29</v>
      </c>
      <c r="N23" s="35" t="s">
        <v>30</v>
      </c>
      <c r="O23" s="35" t="s">
        <v>31</v>
      </c>
    </row>
    <row r="24" spans="1:16" x14ac:dyDescent="0.2">
      <c r="A24" s="70" t="s">
        <v>15</v>
      </c>
      <c r="D24" s="49"/>
      <c r="E24" s="49"/>
      <c r="F24" s="49"/>
      <c r="G24" s="49"/>
      <c r="H24" s="39"/>
      <c r="I24" s="70" t="s">
        <v>15</v>
      </c>
      <c r="L24" s="49">
        <v>15</v>
      </c>
      <c r="M24" s="49"/>
      <c r="N24" s="49"/>
      <c r="O24" s="49"/>
      <c r="P24" s="39"/>
    </row>
    <row r="25" spans="1:16" x14ac:dyDescent="0.2">
      <c r="A25" s="70" t="s">
        <v>16</v>
      </c>
      <c r="D25" s="49"/>
      <c r="E25" s="49"/>
      <c r="F25" s="49"/>
      <c r="G25" s="49"/>
      <c r="H25" s="39"/>
      <c r="I25" s="70" t="s">
        <v>16</v>
      </c>
      <c r="L25" s="49">
        <v>7</v>
      </c>
      <c r="M25" s="49"/>
      <c r="N25" s="49"/>
      <c r="O25" s="49"/>
      <c r="P25" s="39"/>
    </row>
    <row r="26" spans="1:16" x14ac:dyDescent="0.2">
      <c r="A26" s="70" t="s">
        <v>17</v>
      </c>
      <c r="D26" s="44">
        <f>D24*D25</f>
        <v>0</v>
      </c>
      <c r="E26" s="44">
        <f>E24*E25</f>
        <v>0</v>
      </c>
      <c r="F26" s="44">
        <f>F24*F25</f>
        <v>0</v>
      </c>
      <c r="G26" s="44">
        <f>G24*G25</f>
        <v>0</v>
      </c>
      <c r="H26" s="39"/>
      <c r="I26" s="70" t="s">
        <v>32</v>
      </c>
      <c r="L26" s="49">
        <v>4</v>
      </c>
      <c r="M26" s="49"/>
      <c r="N26" s="49"/>
      <c r="O26" s="49"/>
      <c r="P26" s="39"/>
    </row>
    <row r="27" spans="1:16" x14ac:dyDescent="0.2">
      <c r="A27" s="70" t="s">
        <v>18</v>
      </c>
      <c r="D27" s="44">
        <f>D24+(2*D25)</f>
        <v>0</v>
      </c>
      <c r="E27" s="44">
        <f>E24+(2*E25)</f>
        <v>0</v>
      </c>
      <c r="F27" s="44">
        <f>F24+(2*F25)</f>
        <v>0</v>
      </c>
      <c r="G27" s="44">
        <f>G24+(2*G25)</f>
        <v>0</v>
      </c>
      <c r="H27" s="39"/>
      <c r="I27" s="70" t="s">
        <v>17</v>
      </c>
      <c r="L27" s="44">
        <f>IF(L24=0,0,(L24*L25)+2*(L25*(L26*L25))/2)</f>
        <v>301</v>
      </c>
      <c r="M27" s="44">
        <f>IF(M24=0,0,(M24*M25)+2*(M25*(M26*M25))/2)</f>
        <v>0</v>
      </c>
      <c r="N27" s="44">
        <f>IF(N24=0,0,(N24*N25)+2*(N25*(N26*N25))/2)</f>
        <v>0</v>
      </c>
      <c r="O27" s="44">
        <f>IF(O24=0,0,(O24*O25)+2*(O25*(O26*O25))/2)</f>
        <v>0</v>
      </c>
      <c r="P27" s="39"/>
    </row>
    <row r="28" spans="1:16" x14ac:dyDescent="0.2">
      <c r="A28" s="70" t="s">
        <v>19</v>
      </c>
      <c r="D28" s="44">
        <f>IF(D24=0,0,+D26/D27)</f>
        <v>0</v>
      </c>
      <c r="E28" s="44">
        <f>IF(E24=0,0,+E26/E27)</f>
        <v>0</v>
      </c>
      <c r="F28" s="44">
        <f>IF(F24=0,0,+F26/F27)</f>
        <v>0</v>
      </c>
      <c r="G28" s="44">
        <f>IF(G24=0,0,+G26/G27)</f>
        <v>0</v>
      </c>
      <c r="H28" s="39"/>
      <c r="I28" s="70" t="s">
        <v>18</v>
      </c>
      <c r="L28" s="44">
        <f>IF(L24=0,0,2*((L25*L26)^2+L25^2)^0.5+L24)</f>
        <v>72.723478758647246</v>
      </c>
      <c r="M28" s="44">
        <f>IF(M24=0,0,2*((M25*M26)^2+M25^2)^0.5+M24)</f>
        <v>0</v>
      </c>
      <c r="N28" s="44">
        <f>IF(N24=0,0,2*((N25*N26)^2+N25^2)^0.5+N24)</f>
        <v>0</v>
      </c>
      <c r="O28" s="44">
        <f>IF(O24=0,0,2*((O25*O26)^2+O25^2)^0.5+O24)</f>
        <v>0</v>
      </c>
      <c r="P28" s="39"/>
    </row>
    <row r="29" spans="1:16" x14ac:dyDescent="0.2">
      <c r="A29" s="70" t="s">
        <v>5</v>
      </c>
      <c r="D29" s="55"/>
      <c r="E29" s="55"/>
      <c r="F29" s="55"/>
      <c r="G29" s="55"/>
      <c r="H29" s="39"/>
      <c r="I29" s="70" t="s">
        <v>19</v>
      </c>
      <c r="L29" s="44">
        <f>IF(L24=0,0,L27/L28)</f>
        <v>4.1389659177189646</v>
      </c>
      <c r="M29" s="44">
        <f>IF(M24=0,0,M27/M28)</f>
        <v>0</v>
      </c>
      <c r="N29" s="44">
        <f>IF(N24=0,0,N27/N28)</f>
        <v>0</v>
      </c>
      <c r="O29" s="44">
        <f>IF(O24=0,0,O27/O28)</f>
        <v>0</v>
      </c>
      <c r="P29" s="39"/>
    </row>
    <row r="30" spans="1:16" x14ac:dyDescent="0.2">
      <c r="A30" s="70" t="s">
        <v>6</v>
      </c>
      <c r="D30" s="49"/>
      <c r="E30" s="49"/>
      <c r="F30" s="49"/>
      <c r="G30" s="49"/>
      <c r="H30" s="39"/>
      <c r="I30" s="70" t="s">
        <v>5</v>
      </c>
      <c r="L30" s="48">
        <v>625</v>
      </c>
      <c r="M30" s="48"/>
      <c r="N30" s="48"/>
      <c r="O30" s="48"/>
      <c r="P30" s="39"/>
    </row>
    <row r="31" spans="1:16" x14ac:dyDescent="0.2">
      <c r="A31" s="70" t="s">
        <v>7</v>
      </c>
      <c r="D31" s="49"/>
      <c r="E31" s="49"/>
      <c r="F31" s="49"/>
      <c r="G31" s="49"/>
      <c r="H31" s="39"/>
      <c r="I31" s="70" t="s">
        <v>6</v>
      </c>
      <c r="L31" s="49">
        <v>1007</v>
      </c>
      <c r="M31" s="49"/>
      <c r="N31" s="49"/>
      <c r="O31" s="49"/>
      <c r="P31" s="39"/>
    </row>
    <row r="32" spans="1:16" x14ac:dyDescent="0.2">
      <c r="A32" s="70" t="s">
        <v>20</v>
      </c>
      <c r="D32" s="43">
        <f>IF(D29&gt;0,((D30-D31)/D29),0)</f>
        <v>0</v>
      </c>
      <c r="E32" s="43">
        <f>IF(E29&gt;0,((E30-E31)/E29),0)</f>
        <v>0</v>
      </c>
      <c r="F32" s="43">
        <f>IF(F29&gt;0,((F30-F31)/F29),0)</f>
        <v>0</v>
      </c>
      <c r="G32" s="43">
        <f>IF(G29&gt;0,((G30-G31)/G29),0)</f>
        <v>0</v>
      </c>
      <c r="H32" s="39"/>
      <c r="I32" s="70" t="s">
        <v>7</v>
      </c>
      <c r="L32" s="49">
        <v>1003</v>
      </c>
      <c r="M32" s="49"/>
      <c r="N32" s="49"/>
      <c r="O32" s="49"/>
      <c r="P32" s="39"/>
    </row>
    <row r="33" spans="1:16" x14ac:dyDescent="0.2">
      <c r="A33" s="70" t="s">
        <v>3</v>
      </c>
      <c r="D33" s="58"/>
      <c r="E33" s="58"/>
      <c r="F33" s="58"/>
      <c r="G33" s="58"/>
      <c r="H33" s="39"/>
      <c r="I33" s="70" t="s">
        <v>20</v>
      </c>
      <c r="L33" s="43">
        <f>IF(L30&gt;0,((L31-L32)/L30),0)</f>
        <v>6.4000000000000003E-3</v>
      </c>
      <c r="M33" s="43">
        <f>IF(M30&gt;0,((M31-M32)/M30),0)</f>
        <v>0</v>
      </c>
      <c r="N33" s="43">
        <f>IF(N30&gt;0,((N31-N32)/N30),0)</f>
        <v>0</v>
      </c>
      <c r="O33" s="43">
        <f>IF(O30&gt;0,((O31-O32)/O30),0)</f>
        <v>0</v>
      </c>
      <c r="P33" s="39"/>
    </row>
    <row r="34" spans="1:16" x14ac:dyDescent="0.2">
      <c r="A34" s="70" t="s">
        <v>13</v>
      </c>
      <c r="D34" s="44">
        <f>IF(D33=0,0,(1.49*(D28^0.67)*(D32^0.5))/D33)</f>
        <v>0</v>
      </c>
      <c r="E34" s="44">
        <f>IF(E33=0,0,(1.49*(E28^0.67)*(E32^0.5))/E33)</f>
        <v>0</v>
      </c>
      <c r="F34" s="44">
        <f>IF(F33=0,0,(1.49*(F28^0.67)*(F32^0.5))/F33)</f>
        <v>0</v>
      </c>
      <c r="G34" s="44">
        <f>IF(G33=0,0,(1.49*(G28^0.67)*(G32^0.5))/G33)</f>
        <v>0</v>
      </c>
      <c r="H34" s="39"/>
      <c r="I34" s="70" t="s">
        <v>3</v>
      </c>
      <c r="L34" s="58">
        <v>3.5000000000000003E-2</v>
      </c>
      <c r="M34" s="58"/>
      <c r="N34" s="58"/>
      <c r="O34" s="58"/>
      <c r="P34" s="39"/>
    </row>
    <row r="35" spans="1:16" x14ac:dyDescent="0.2">
      <c r="A35" s="70" t="s">
        <v>9</v>
      </c>
      <c r="D35" s="44">
        <f>IF(D33=0,0,+D29/(3600*D34))</f>
        <v>0</v>
      </c>
      <c r="E35" s="44">
        <f>IF(E33=0,0,+E29/(3600*E34))</f>
        <v>0</v>
      </c>
      <c r="F35" s="44">
        <f>IF(F33=0,0,+F29/(3600*F34))</f>
        <v>0</v>
      </c>
      <c r="G35" s="44">
        <f>IF(G33=0,0,+G29/(3600*G34))</f>
        <v>0</v>
      </c>
      <c r="H35" s="45">
        <f>SUM(D35:G35)</f>
        <v>0</v>
      </c>
      <c r="I35" s="39" t="s">
        <v>13</v>
      </c>
      <c r="L35" s="44">
        <f>IF(L34=0,0,(1.49*(L29^0.67)*(L33^0.5))/L34)</f>
        <v>8.8211610405746921</v>
      </c>
      <c r="M35" s="44">
        <f>IF(M34=0,0,(1.49*(M29^0.67)*(M33^0.5))/M34)</f>
        <v>0</v>
      </c>
      <c r="N35" s="44">
        <f>IF(N34=0,0,(1.49*(N29^0.67)*(N33^0.5))/N34)</f>
        <v>0</v>
      </c>
      <c r="O35" s="44">
        <f>IF(O34=0,0,(1.49*(O29^0.67)*(O33^0.5))/O34)</f>
        <v>0</v>
      </c>
      <c r="P35" s="39"/>
    </row>
    <row r="36" spans="1:16" x14ac:dyDescent="0.2">
      <c r="D36" s="46"/>
      <c r="E36" s="46"/>
      <c r="F36" s="46"/>
      <c r="G36" s="46"/>
      <c r="H36" s="46"/>
      <c r="I36" s="70" t="s">
        <v>9</v>
      </c>
      <c r="L36" s="44">
        <f>IF(L24=0,0,L30/(3600*L35))</f>
        <v>1.9681208665452556E-2</v>
      </c>
      <c r="M36" s="44">
        <f>IF(M24=0,0,M30/(3600*M35))</f>
        <v>0</v>
      </c>
      <c r="N36" s="44">
        <f>IF(N24=0,0,N30/(3600*N35))</f>
        <v>0</v>
      </c>
      <c r="O36" s="44">
        <f>IF(O24=0,0,O30/(3600*O35))</f>
        <v>0</v>
      </c>
      <c r="P36" s="45">
        <f>SUM(L36:O36)</f>
        <v>1.9681208665452556E-2</v>
      </c>
    </row>
    <row r="37" spans="1:16" x14ac:dyDescent="0.2">
      <c r="L37" s="46"/>
      <c r="M37" s="46"/>
      <c r="N37" s="46"/>
      <c r="O37" s="46"/>
      <c r="P37" s="46"/>
    </row>
    <row r="38" spans="1:16" x14ac:dyDescent="0.2">
      <c r="D38" s="35" t="s">
        <v>28</v>
      </c>
      <c r="L38" s="35" t="s">
        <v>35</v>
      </c>
      <c r="M38" s="35"/>
    </row>
    <row r="39" spans="1:16" x14ac:dyDescent="0.2">
      <c r="A39" s="35" t="s">
        <v>14</v>
      </c>
      <c r="D39" s="35" t="s">
        <v>25</v>
      </c>
      <c r="E39" s="51" t="s">
        <v>29</v>
      </c>
      <c r="F39" s="35" t="s">
        <v>30</v>
      </c>
      <c r="G39" s="35" t="s">
        <v>31</v>
      </c>
      <c r="I39" s="35" t="s">
        <v>14</v>
      </c>
      <c r="L39" s="51" t="s">
        <v>25</v>
      </c>
      <c r="M39" s="51" t="s">
        <v>29</v>
      </c>
      <c r="N39" s="51" t="s">
        <v>30</v>
      </c>
      <c r="O39" s="51" t="s">
        <v>31</v>
      </c>
    </row>
    <row r="40" spans="1:16" x14ac:dyDescent="0.2">
      <c r="A40" s="70" t="s">
        <v>21</v>
      </c>
      <c r="D40" s="49"/>
      <c r="E40" s="49"/>
      <c r="F40" s="49"/>
      <c r="G40" s="49"/>
      <c r="H40" s="39"/>
      <c r="I40" s="70" t="s">
        <v>33</v>
      </c>
      <c r="L40" s="60">
        <v>18</v>
      </c>
      <c r="M40" s="60"/>
      <c r="N40" s="60"/>
      <c r="O40" s="60"/>
    </row>
    <row r="41" spans="1:16" x14ac:dyDescent="0.2">
      <c r="A41" s="70" t="s">
        <v>16</v>
      </c>
      <c r="D41" s="49"/>
      <c r="E41" s="49"/>
      <c r="F41" s="49"/>
      <c r="G41" s="49"/>
      <c r="H41" s="39"/>
      <c r="I41" s="70" t="s">
        <v>17</v>
      </c>
      <c r="L41" s="61">
        <f>IF(L40&gt;0,(3.14*((L40/12)/2)^2),0)</f>
        <v>1.7662500000000001</v>
      </c>
      <c r="M41" s="61">
        <f>IF(M40&gt;0,(3.14*((M40/12)/2)^2),0)</f>
        <v>0</v>
      </c>
      <c r="N41" s="61">
        <f>IF(N40&gt;0,(3.14*((N40/12)/2)^2),0)</f>
        <v>0</v>
      </c>
      <c r="O41" s="61">
        <f>IF(O40&gt;0,(3.14*((O40/12)/2)^2),0)</f>
        <v>0</v>
      </c>
    </row>
    <row r="42" spans="1:16" x14ac:dyDescent="0.2">
      <c r="A42" s="70" t="s">
        <v>17</v>
      </c>
      <c r="D42" s="44">
        <f>2*(0.5*((D40/2)*D41))</f>
        <v>0</v>
      </c>
      <c r="E42" s="44">
        <f>2*(0.5*((E40/2)*E41))</f>
        <v>0</v>
      </c>
      <c r="F42" s="44">
        <f>2*(0.5*((F40/2)*F41))</f>
        <v>0</v>
      </c>
      <c r="G42" s="44">
        <f>2*(0.5*((G40/2)*G41))</f>
        <v>0</v>
      </c>
      <c r="H42" s="39"/>
      <c r="I42" s="70" t="s">
        <v>18</v>
      </c>
      <c r="L42" s="61">
        <f>IF(L40&gt;0,(2*3.14*((L40/12)/2)),0)</f>
        <v>4.71</v>
      </c>
      <c r="M42" s="61">
        <f>IF(M40&gt;0,(2*3.14*((M40/12)/2)),0)</f>
        <v>0</v>
      </c>
      <c r="N42" s="61">
        <f>IF(N40&gt;0,(2*3.14*((N40/12)/2)),0)</f>
        <v>0</v>
      </c>
      <c r="O42" s="61">
        <f>IF(O40&gt;0,(2*3.14*((O40/12)/2)),0)</f>
        <v>0</v>
      </c>
    </row>
    <row r="43" spans="1:16" x14ac:dyDescent="0.2">
      <c r="A43" s="70" t="s">
        <v>18</v>
      </c>
      <c r="D43" s="44">
        <f>IF(D40=0,0,2*((0.5*D40)^2+D41^2)^0.5)</f>
        <v>0</v>
      </c>
      <c r="E43" s="44">
        <f>IF(E40=0,0,2*((0.5*E40)^2+E41^2)^0.5)</f>
        <v>0</v>
      </c>
      <c r="F43" s="44">
        <f>IF(F40=0,0,2*((0.5*F40)^2+F41^2)^0.5)</f>
        <v>0</v>
      </c>
      <c r="G43" s="44">
        <f>IF(G40=0,0,2*((0.5*G40)^2+G41^2)^0.5)</f>
        <v>0</v>
      </c>
      <c r="H43" s="39"/>
      <c r="I43" s="70" t="s">
        <v>19</v>
      </c>
      <c r="L43" s="61">
        <f>IF(L40&gt;0,(L41/L42),0)</f>
        <v>0.375</v>
      </c>
      <c r="M43" s="61">
        <f>IF(M40&gt;0,(M41/M42),0)</f>
        <v>0</v>
      </c>
      <c r="N43" s="61">
        <f>IF(N40&gt;0,(N41/N42),0)</f>
        <v>0</v>
      </c>
      <c r="O43" s="61">
        <f>IF(O40&gt;0,(O41/O42),0)</f>
        <v>0</v>
      </c>
    </row>
    <row r="44" spans="1:16" x14ac:dyDescent="0.2">
      <c r="A44" s="70" t="s">
        <v>19</v>
      </c>
      <c r="D44" s="44">
        <f>IF(D40=0,0,+D42/D43)</f>
        <v>0</v>
      </c>
      <c r="E44" s="44">
        <f>IF(E40=0,0,+E42/E43)</f>
        <v>0</v>
      </c>
      <c r="F44" s="44">
        <f>IF(F40=0,0,+F42/F43)</f>
        <v>0</v>
      </c>
      <c r="G44" s="44">
        <f>IF(G40=0,0,+G42/G43)</f>
        <v>0</v>
      </c>
      <c r="H44" s="39"/>
      <c r="I44" s="70" t="s">
        <v>5</v>
      </c>
      <c r="L44" s="60">
        <v>99</v>
      </c>
      <c r="M44" s="60"/>
      <c r="N44" s="60"/>
      <c r="O44" s="60"/>
    </row>
    <row r="45" spans="1:16" x14ac:dyDescent="0.2">
      <c r="A45" s="70" t="s">
        <v>5</v>
      </c>
      <c r="D45" s="48"/>
      <c r="E45" s="48"/>
      <c r="F45" s="48"/>
      <c r="G45" s="48"/>
      <c r="H45" s="39"/>
      <c r="I45" s="70" t="s">
        <v>6</v>
      </c>
      <c r="L45" s="62">
        <v>1023.32</v>
      </c>
      <c r="M45" s="62"/>
      <c r="N45" s="62"/>
      <c r="O45" s="62"/>
    </row>
    <row r="46" spans="1:16" x14ac:dyDescent="0.2">
      <c r="A46" s="70" t="s">
        <v>6</v>
      </c>
      <c r="D46" s="49"/>
      <c r="E46" s="49"/>
      <c r="F46" s="49"/>
      <c r="G46" s="49"/>
      <c r="H46" s="39"/>
      <c r="I46" s="70" t="s">
        <v>7</v>
      </c>
      <c r="L46" s="62">
        <v>1021.59</v>
      </c>
      <c r="M46" s="62"/>
      <c r="N46" s="62"/>
      <c r="O46" s="62"/>
    </row>
    <row r="47" spans="1:16" x14ac:dyDescent="0.2">
      <c r="A47" s="70" t="s">
        <v>7</v>
      </c>
      <c r="D47" s="49"/>
      <c r="E47" s="49"/>
      <c r="F47" s="49"/>
      <c r="G47" s="49"/>
      <c r="H47" s="39"/>
      <c r="I47" s="70" t="s">
        <v>20</v>
      </c>
      <c r="L47" s="63">
        <f>IF(L44&gt;0,((L45-L46)/L44),0)</f>
        <v>1.747474747474766E-2</v>
      </c>
      <c r="M47" s="63">
        <f>IF(M44&gt;0,((M45-M46)/M44),0)</f>
        <v>0</v>
      </c>
      <c r="N47" s="63">
        <f>IF(N44&gt;0,((N45-N46)/N44),0)</f>
        <v>0</v>
      </c>
      <c r="O47" s="63">
        <f>IF(O44&gt;0,((O45-O46)/O44),0)</f>
        <v>0</v>
      </c>
    </row>
    <row r="48" spans="1:16" x14ac:dyDescent="0.2">
      <c r="A48" s="70" t="s">
        <v>20</v>
      </c>
      <c r="D48" s="43">
        <f>IF(D45&gt;0,((D46-D47)/D45),0)</f>
        <v>0</v>
      </c>
      <c r="E48" s="43">
        <f>IF(E45&gt;0,((E46-E47)/E45),0)</f>
        <v>0</v>
      </c>
      <c r="F48" s="43">
        <f>IF(F45&gt;0,((F46-F47)/F45),0)</f>
        <v>0</v>
      </c>
      <c r="G48" s="43">
        <f>IF(G45&gt;0,((G46-G47)/G45),0)</f>
        <v>0</v>
      </c>
      <c r="H48" s="39"/>
      <c r="I48" s="70" t="s">
        <v>3</v>
      </c>
      <c r="L48" s="64">
        <v>1.2999999999999999E-2</v>
      </c>
      <c r="M48" s="64"/>
      <c r="N48" s="64"/>
      <c r="O48" s="64"/>
    </row>
    <row r="49" spans="1:16" x14ac:dyDescent="0.2">
      <c r="A49" s="70" t="s">
        <v>3</v>
      </c>
      <c r="D49" s="58"/>
      <c r="E49" s="58"/>
      <c r="F49" s="58"/>
      <c r="G49" s="58"/>
      <c r="H49" s="39"/>
      <c r="I49" s="70" t="s">
        <v>13</v>
      </c>
      <c r="L49" s="61">
        <f>IF(L48&gt;0,((1.49*(L43^0.67)*(L47^0.5))/L48),0)</f>
        <v>7.8532481332365327</v>
      </c>
      <c r="M49" s="61">
        <f>IF(M48&gt;0,((1.49*(M43^0.67)*(M47^0.5))/M48),0)</f>
        <v>0</v>
      </c>
      <c r="N49" s="61">
        <f>IF(N48&gt;0,((1.49*(N43^0.67)*(N47^0.5))/N48),0)</f>
        <v>0</v>
      </c>
      <c r="O49" s="61">
        <f>IF(O48&gt;0,((1.49*(O43^0.67)*(O47^0.5))/O48),0)</f>
        <v>0</v>
      </c>
    </row>
    <row r="50" spans="1:16" x14ac:dyDescent="0.2">
      <c r="A50" s="70" t="s">
        <v>13</v>
      </c>
      <c r="D50" s="44">
        <f>IF(D49&gt;0,((1.49*(D44^0.67)*(D48^0.5))/D49),0)</f>
        <v>0</v>
      </c>
      <c r="E50" s="44">
        <f>IF(E49&gt;0,((1.49*(E44^0.67)*(E48^0.5))/E49),0)</f>
        <v>0</v>
      </c>
      <c r="F50" s="44">
        <f>IF(F49&gt;0,((1.49*(F44^0.67)*(F48^0.5))/F49),0)</f>
        <v>0</v>
      </c>
      <c r="G50" s="44">
        <f>IF(G49&gt;0,((1.49*(G44^0.67)*(G48^0.5))/G49),0)</f>
        <v>0</v>
      </c>
      <c r="H50" s="39"/>
      <c r="I50" s="70" t="s">
        <v>9</v>
      </c>
      <c r="L50" s="61">
        <f>IF(L48&gt;0,(L44/(3600*L49)),0)</f>
        <v>3.5017357828812825E-3</v>
      </c>
      <c r="M50" s="61">
        <f>IF(M48&gt;0,(M44/(3600*M49)),0)</f>
        <v>0</v>
      </c>
      <c r="N50" s="61">
        <f>IF(N48&gt;0,(N44/(3600*N49)),0)</f>
        <v>0</v>
      </c>
      <c r="O50" s="61">
        <f>IF(O48&gt;0,(O44/(3600*O49)),0)</f>
        <v>0</v>
      </c>
      <c r="P50" s="65">
        <f>SUM(L50:O50)</f>
        <v>3.5017357828812825E-3</v>
      </c>
    </row>
    <row r="51" spans="1:16" x14ac:dyDescent="0.2">
      <c r="A51" s="70" t="s">
        <v>9</v>
      </c>
      <c r="D51" s="44">
        <f>IF(D49&gt;0,(D45/(3600*D50)),0)</f>
        <v>0</v>
      </c>
      <c r="E51" s="44">
        <f>IF(E49&gt;0,(E45/(3600*E50)),0)</f>
        <v>0</v>
      </c>
      <c r="F51" s="44">
        <f>IF(F49&gt;0,(F45/(3600*F50)),0)</f>
        <v>0</v>
      </c>
      <c r="G51" s="44">
        <f>IF(G49&gt;0,(G45/(3600*G50)),0)</f>
        <v>0</v>
      </c>
      <c r="H51" s="45">
        <f>SUM(D51:G51)</f>
        <v>0</v>
      </c>
      <c r="I51" s="39"/>
      <c r="L51" s="66"/>
      <c r="M51" s="66"/>
      <c r="N51" s="66"/>
      <c r="O51" s="66"/>
      <c r="P51" s="66"/>
    </row>
    <row r="52" spans="1:16" x14ac:dyDescent="0.2">
      <c r="D52" s="46"/>
      <c r="E52" s="46"/>
      <c r="F52" s="46"/>
      <c r="G52" s="46"/>
      <c r="H52" s="46"/>
    </row>
    <row r="53" spans="1:16" x14ac:dyDescent="0.2">
      <c r="A53" s="35" t="s">
        <v>22</v>
      </c>
      <c r="G53" s="45">
        <f>SUM(F11:F11,F20:F20,H35:H35,P36:P36,H51:H51,P50:P50)</f>
        <v>9.0125344287253745E-2</v>
      </c>
      <c r="H53" s="67"/>
    </row>
    <row r="54" spans="1:16" x14ac:dyDescent="0.2">
      <c r="A54" s="35" t="s">
        <v>23</v>
      </c>
      <c r="G54" s="68">
        <f>G53*60</f>
        <v>5.4075206572352243</v>
      </c>
      <c r="H54" s="69"/>
    </row>
    <row r="55" spans="1:16" x14ac:dyDescent="0.2">
      <c r="A55" s="35" t="s">
        <v>24</v>
      </c>
      <c r="G55" s="45">
        <f>(G53*0.6)</f>
        <v>5.4075206572352243E-2</v>
      </c>
      <c r="H55" s="69"/>
    </row>
    <row r="56" spans="1:16" x14ac:dyDescent="0.2">
      <c r="G56" s="46"/>
    </row>
  </sheetData>
  <phoneticPr fontId="0" type="noConversion"/>
  <dataValidations count="1">
    <dataValidation type="list" showInputMessage="1" showErrorMessage="1" errorTitle="Surface description" error="Enter &quot;U&quot; for unpaved or &quot;P&quot; for paved" promptTitle="Surface description" prompt="Enter &quot;U&quot; for unpaved or &quot;P&quot; for paved" sqref="D14:E14" xr:uid="{AF180FEC-FF32-4ABA-8858-3E39AAFCC9D0}">
      <formula1>$F$14:$F$15</formula1>
    </dataValidation>
  </dataValidations>
  <pageMargins left="0.25" right="0" top="1" bottom="1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Basin 1 </vt:lpstr>
      <vt:lpstr>Basin 2</vt:lpstr>
      <vt:lpstr>Basin 3</vt:lpstr>
      <vt:lpstr>Basin 4</vt:lpstr>
      <vt:lpstr>'Basin 1 '!all</vt:lpstr>
      <vt:lpstr>all</vt:lpstr>
      <vt:lpstr>'Basin 1 '!Print_Area</vt:lpstr>
      <vt:lpstr>'Basin 2'!Print_Area</vt:lpstr>
    </vt:vector>
  </TitlesOfParts>
  <Company>cHc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of Concetration Lag Time</dc:title>
  <dc:creator/>
  <cp:lastModifiedBy>Todd, Jordan R.</cp:lastModifiedBy>
  <cp:lastPrinted>2000-07-05T14:18:30Z</cp:lastPrinted>
  <dcterms:created xsi:type="dcterms:W3CDTF">1998-04-01T22:12:12Z</dcterms:created>
  <dcterms:modified xsi:type="dcterms:W3CDTF">2026-03-18T14:06:06Z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2026-03-18T14:05:58Z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ba5b17ca-253f-474f-b163-e94ba5a861e6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