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oddjor\Downloads\"/>
    </mc:Choice>
  </mc:AlternateContent>
  <xr:revisionPtr revIDLastSave="0" documentId="13_ncr:1_{729BAA5F-0661-403B-8A4C-E129562782D3}" xr6:coauthVersionLast="47" xr6:coauthVersionMax="47" xr10:uidLastSave="{00000000-0000-0000-0000-000000000000}"/>
  <bookViews>
    <workbookView xWindow="-120" yWindow="-120" windowWidth="29040" windowHeight="15720" xr2:uid="{7B6840A4-CDBA-4A32-A583-E332BFDBCABB}"/>
  </bookViews>
  <sheets>
    <sheet name="Ma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C10" i="1"/>
  <c r="M10" i="1"/>
  <c r="C11" i="1"/>
  <c r="C20" i="1" s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C33" i="1"/>
  <c r="C34" i="1" s="1"/>
  <c r="M33" i="1"/>
  <c r="M34" i="1"/>
  <c r="M35" i="1"/>
  <c r="M36" i="1"/>
  <c r="M37" i="1"/>
  <c r="M38" i="1"/>
  <c r="M39" i="1"/>
  <c r="M40" i="1"/>
  <c r="M41" i="1"/>
  <c r="M42" i="1"/>
  <c r="M43" i="1"/>
  <c r="C44" i="1"/>
  <c r="M44" i="1"/>
  <c r="C45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C18" i="1" l="1"/>
  <c r="C19" i="1" s="1"/>
  <c r="N4" i="1"/>
  <c r="O4" i="1" s="1"/>
</calcChain>
</file>

<file path=xl/sharedStrings.xml><?xml version="1.0" encoding="utf-8"?>
<sst xmlns="http://schemas.openxmlformats.org/spreadsheetml/2006/main" count="39" uniqueCount="28">
  <si>
    <t>Slotted  Drain on Grade in Curb-and-Gutter</t>
  </si>
  <si>
    <t>Longitudinal gutter or channel slope, S (ft/ft):</t>
  </si>
  <si>
    <t>Transverse slope, Sx (ft/ft):</t>
  </si>
  <si>
    <t>Depth of flow over the slot, d (ft):</t>
  </si>
  <si>
    <t>Length of the slot required for total interception, Lr (ft):</t>
  </si>
  <si>
    <t>A selected length of slot, Ls (ft):</t>
  </si>
  <si>
    <t>Discharge into inlet, Q (cfs):</t>
  </si>
  <si>
    <t>Total discharge at an inlet, Qd (cfs):</t>
  </si>
  <si>
    <t>An allowed discharge, Qa (cfs):</t>
  </si>
  <si>
    <t>Runoff coefficient, C:</t>
  </si>
  <si>
    <t>Rainfall intensity, I (ft/sec):</t>
  </si>
  <si>
    <t>Transverse slope reciprocal, Z (ft/ft):</t>
  </si>
  <si>
    <t>Mannings n</t>
  </si>
  <si>
    <t>Slotted Drain in Sag</t>
  </si>
  <si>
    <t>Overland Sheet Flow</t>
  </si>
  <si>
    <t>Area drained, A (ft2/ft):</t>
  </si>
  <si>
    <t>Rainfall intensity, I (in/hr):</t>
  </si>
  <si>
    <t>Discharge into inlet, Q (cfs/ft):</t>
  </si>
  <si>
    <t>Efficiency</t>
  </si>
  <si>
    <t>Ls/Lr</t>
  </si>
  <si>
    <t>Efficiency (Qa/Qd):</t>
  </si>
  <si>
    <t>Output</t>
  </si>
  <si>
    <t>Required Information</t>
  </si>
  <si>
    <r>
      <t>Note: Maximum Allowable Value = 0.04 ft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/sec/ft</t>
    </r>
  </si>
  <si>
    <t>This is the distance upstream from which slotted drain will intercept flow.</t>
  </si>
  <si>
    <t>Calculating Slotted Drain Carryover Efficiency*</t>
  </si>
  <si>
    <t xml:space="preserve">*  Carryover efficiency calculation is necessary only when </t>
  </si>
  <si>
    <t xml:space="preserve">   Ls &lt; 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</si>
</sst>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perscript"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48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2" borderId="1" xfId="0" applyFont="1" applyFill="1" applyBorder="1" applyAlignment="1">
      <alignment horizontal="right"/>
    </xf>
    <xf numFmtId="0" fontId="0" fillId="2" borderId="2" xfId="0" applyFill="1" applyBorder="1"/>
    <xf numFmtId="0" fontId="0" fillId="0" borderId="1" xfId="0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" fillId="2" borderId="2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0" borderId="2" xfId="0" applyFont="1" applyBorder="1"/>
    <xf numFmtId="2" fontId="1" fillId="3" borderId="2" xfId="0" applyNumberFormat="1" applyFont="1" applyFill="1" applyBorder="1"/>
    <xf numFmtId="2" fontId="1" fillId="3" borderId="4" xfId="0" applyNumberFormat="1" applyFont="1" applyFill="1" applyBorder="1"/>
    <xf numFmtId="0" fontId="0" fillId="0" borderId="0" xfId="0" applyAlignment="1">
      <alignment horizontal="center"/>
    </xf>
    <xf numFmtId="164" fontId="1" fillId="3" borderId="2" xfId="0" applyNumberFormat="1" applyFont="1" applyFill="1" applyBorder="1"/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right"/>
    </xf>
    <xf numFmtId="0" fontId="1" fillId="4" borderId="2" xfId="0" applyFont="1" applyFill="1" applyBorder="1"/>
    <xf numFmtId="0" fontId="0" fillId="4" borderId="1" xfId="0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1" fillId="2" borderId="5" xfId="0" applyFont="1" applyFill="1" applyBorder="1"/>
    <xf numFmtId="0" fontId="5" fillId="0" borderId="6" xfId="0" applyFont="1" applyBorder="1" applyAlignment="1">
      <alignment horizontal="right"/>
    </xf>
    <xf numFmtId="0" fontId="5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Slotted Drain Carryover Efficiency</a:t>
            </a:r>
          </a:p>
        </c:rich>
      </c:tx>
      <c:layout>
        <c:manualLayout>
          <c:xMode val="edge"/>
          <c:yMode val="edge"/>
          <c:x val="0.23664139778253054"/>
          <c:y val="2.7586230120411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82452649729135"/>
          <c:y val="0.15172426566226568"/>
          <c:w val="0.82442809550042906"/>
          <c:h val="0.7103454256006075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Main!$L$4:$L$62</c:f>
              <c:numCache>
                <c:formatCode>General</c:formatCode>
                <c:ptCount val="59"/>
                <c:pt idx="0">
                  <c:v>0.4</c:v>
                </c:pt>
                <c:pt idx="1">
                  <c:v>0.41</c:v>
                </c:pt>
                <c:pt idx="2">
                  <c:v>0.42</c:v>
                </c:pt>
                <c:pt idx="3">
                  <c:v>0.43</c:v>
                </c:pt>
                <c:pt idx="4">
                  <c:v>0.44</c:v>
                </c:pt>
                <c:pt idx="5">
                  <c:v>0.45</c:v>
                </c:pt>
                <c:pt idx="6">
                  <c:v>0.46</c:v>
                </c:pt>
                <c:pt idx="7">
                  <c:v>0.47</c:v>
                </c:pt>
                <c:pt idx="8">
                  <c:v>0.48</c:v>
                </c:pt>
                <c:pt idx="9">
                  <c:v>0.49</c:v>
                </c:pt>
                <c:pt idx="10">
                  <c:v>0.5</c:v>
                </c:pt>
                <c:pt idx="11">
                  <c:v>0.50999999999999901</c:v>
                </c:pt>
                <c:pt idx="12">
                  <c:v>0.51999999999999902</c:v>
                </c:pt>
                <c:pt idx="13">
                  <c:v>0.52999999999999903</c:v>
                </c:pt>
                <c:pt idx="14">
                  <c:v>0.53999999999999904</c:v>
                </c:pt>
                <c:pt idx="15">
                  <c:v>0.54999999999999905</c:v>
                </c:pt>
                <c:pt idx="16">
                  <c:v>0.55999999999999905</c:v>
                </c:pt>
                <c:pt idx="17">
                  <c:v>0.56999999999999895</c:v>
                </c:pt>
                <c:pt idx="18">
                  <c:v>0.57999999999999896</c:v>
                </c:pt>
                <c:pt idx="19">
                  <c:v>0.58999999999999897</c:v>
                </c:pt>
                <c:pt idx="20">
                  <c:v>0.59999999999999898</c:v>
                </c:pt>
                <c:pt idx="21">
                  <c:v>0.60999999999999899</c:v>
                </c:pt>
                <c:pt idx="22">
                  <c:v>0.619999999999999</c:v>
                </c:pt>
                <c:pt idx="23">
                  <c:v>0.62999999999999901</c:v>
                </c:pt>
                <c:pt idx="24">
                  <c:v>0.63999999999999901</c:v>
                </c:pt>
                <c:pt idx="25">
                  <c:v>0.64999999999999902</c:v>
                </c:pt>
                <c:pt idx="26">
                  <c:v>0.65999999999999903</c:v>
                </c:pt>
                <c:pt idx="27">
                  <c:v>0.66999999999999904</c:v>
                </c:pt>
                <c:pt idx="28">
                  <c:v>0.67999999999999905</c:v>
                </c:pt>
                <c:pt idx="29">
                  <c:v>0.68999999999999895</c:v>
                </c:pt>
                <c:pt idx="30">
                  <c:v>0.69999999999999896</c:v>
                </c:pt>
                <c:pt idx="31">
                  <c:v>0.70999999999999897</c:v>
                </c:pt>
                <c:pt idx="32">
                  <c:v>0.71999999999999897</c:v>
                </c:pt>
                <c:pt idx="33">
                  <c:v>0.72999999999999798</c:v>
                </c:pt>
                <c:pt idx="34">
                  <c:v>0.73999999999999799</c:v>
                </c:pt>
                <c:pt idx="35">
                  <c:v>0.749999999999998</c:v>
                </c:pt>
                <c:pt idx="36">
                  <c:v>0.75999999999999801</c:v>
                </c:pt>
                <c:pt idx="37">
                  <c:v>0.76999999999999802</c:v>
                </c:pt>
                <c:pt idx="38">
                  <c:v>0.77999999999999803</c:v>
                </c:pt>
                <c:pt idx="39">
                  <c:v>0.78999999999999804</c:v>
                </c:pt>
                <c:pt idx="40">
                  <c:v>0.79999999999999805</c:v>
                </c:pt>
                <c:pt idx="41">
                  <c:v>0.80999999999999805</c:v>
                </c:pt>
                <c:pt idx="42">
                  <c:v>0.81999999999999795</c:v>
                </c:pt>
                <c:pt idx="43">
                  <c:v>0.82999999999999796</c:v>
                </c:pt>
                <c:pt idx="44">
                  <c:v>0.83999999999999797</c:v>
                </c:pt>
                <c:pt idx="45">
                  <c:v>0.84999999999999798</c:v>
                </c:pt>
                <c:pt idx="46">
                  <c:v>0.85999999999999799</c:v>
                </c:pt>
                <c:pt idx="47">
                  <c:v>0.869999999999998</c:v>
                </c:pt>
                <c:pt idx="48">
                  <c:v>0.87999999999999801</c:v>
                </c:pt>
                <c:pt idx="49">
                  <c:v>0.88999999999999801</c:v>
                </c:pt>
                <c:pt idx="50">
                  <c:v>0.89999999999999802</c:v>
                </c:pt>
                <c:pt idx="51">
                  <c:v>0.90999999999999803</c:v>
                </c:pt>
                <c:pt idx="52">
                  <c:v>0.91999999999999804</c:v>
                </c:pt>
                <c:pt idx="53">
                  <c:v>0.92999999999999805</c:v>
                </c:pt>
                <c:pt idx="54">
                  <c:v>0.93999999999999695</c:v>
                </c:pt>
                <c:pt idx="55">
                  <c:v>0.94999999999999696</c:v>
                </c:pt>
                <c:pt idx="56">
                  <c:v>0.95999999999999697</c:v>
                </c:pt>
                <c:pt idx="57">
                  <c:v>0.96999999999999698</c:v>
                </c:pt>
                <c:pt idx="58">
                  <c:v>0.97999999999999698</c:v>
                </c:pt>
              </c:numCache>
            </c:numRef>
          </c:xVal>
          <c:yVal>
            <c:numRef>
              <c:f>Main!$M$4:$M$62</c:f>
              <c:numCache>
                <c:formatCode>General</c:formatCode>
                <c:ptCount val="59"/>
                <c:pt idx="0">
                  <c:v>0.6281290586667625</c:v>
                </c:pt>
                <c:pt idx="1">
                  <c:v>0.63902270201879929</c:v>
                </c:pt>
                <c:pt idx="2">
                  <c:v>0.64977527591345208</c:v>
                </c:pt>
                <c:pt idx="3">
                  <c:v>0.66038622215881393</c:v>
                </c:pt>
                <c:pt idx="4">
                  <c:v>0.67085497058691246</c:v>
                </c:pt>
                <c:pt idx="5">
                  <c:v>0.68118093857973561</c:v>
                </c:pt>
                <c:pt idx="6">
                  <c:v>0.69136353056759969</c:v>
                </c:pt>
                <c:pt idx="7">
                  <c:v>0.70140213749770486</c:v>
                </c:pt>
                <c:pt idx="8">
                  <c:v>0.71129613627051591</c:v>
                </c:pt>
                <c:pt idx="9">
                  <c:v>0.72104488914136766</c:v>
                </c:pt>
                <c:pt idx="10">
                  <c:v>0.73064774308442959</c:v>
                </c:pt>
                <c:pt idx="11">
                  <c:v>0.74010402911586892</c:v>
                </c:pt>
                <c:pt idx="12">
                  <c:v>0.74941306157271792</c:v>
                </c:pt>
                <c:pt idx="13">
                  <c:v>0.75857413734355628</c:v>
                </c:pt>
                <c:pt idx="14">
                  <c:v>0.76758653504672536</c:v>
                </c:pt>
                <c:pt idx="15">
                  <c:v>0.77644951415126739</c:v>
                </c:pt>
                <c:pt idx="16">
                  <c:v>0.78516231403525638</c:v>
                </c:pt>
                <c:pt idx="17">
                  <c:v>0.79372415297554655</c:v>
                </c:pt>
                <c:pt idx="18">
                  <c:v>0.80213422706224613</c:v>
                </c:pt>
                <c:pt idx="19">
                  <c:v>0.81039170903039659</c:v>
                </c:pt>
                <c:pt idx="20">
                  <c:v>0.81849574700038852</c:v>
                </c:pt>
                <c:pt idx="21">
                  <c:v>0.82644546311754541</c:v>
                </c:pt>
                <c:pt idx="22">
                  <c:v>0.83423995208003354</c:v>
                </c:pt>
                <c:pt idx="23">
                  <c:v>0.84187827954278238</c:v>
                </c:pt>
                <c:pt idx="24">
                  <c:v>0.84935948038336728</c:v>
                </c:pt>
                <c:pt idx="25">
                  <c:v>0.85668255681379235</c:v>
                </c:pt>
                <c:pt idx="26">
                  <c:v>0.86384647631972833</c:v>
                </c:pt>
                <c:pt idx="27">
                  <c:v>0.87085016940595472</c:v>
                </c:pt>
                <c:pt idx="28">
                  <c:v>0.87769252712341972</c:v>
                </c:pt>
                <c:pt idx="29">
                  <c:v>0.88437239834935499</c:v>
                </c:pt>
                <c:pt idx="30">
                  <c:v>0.8908885867871178</c:v>
                </c:pt>
                <c:pt idx="31">
                  <c:v>0.89723984764668274</c:v>
                </c:pt>
                <c:pt idx="32">
                  <c:v>0.9034248839597413</c:v>
                </c:pt>
                <c:pt idx="33">
                  <c:v>0.90944234247486755</c:v>
                </c:pt>
                <c:pt idx="34">
                  <c:v>0.91529080906777471</c:v>
                </c:pt>
                <c:pt idx="35">
                  <c:v>0.92096880358876632</c:v>
                </c:pt>
                <c:pt idx="36">
                  <c:v>0.92647477405342893</c:v>
                </c:pt>
                <c:pt idx="37">
                  <c:v>0.93180709006238227</c:v>
                </c:pt>
                <c:pt idx="38">
                  <c:v>0.93696403531032357</c:v>
                </c:pt>
                <c:pt idx="39">
                  <c:v>0.94194379901184266</c:v>
                </c:pt>
                <c:pt idx="40">
                  <c:v>0.94674446602917139</c:v>
                </c:pt>
                <c:pt idx="41">
                  <c:v>0.95136400543172472</c:v>
                </c:pt>
                <c:pt idx="42">
                  <c:v>0.95580025714414496</c:v>
                </c:pt>
                <c:pt idx="43">
                  <c:v>0.96005091624151484</c:v>
                </c:pt>
                <c:pt idx="44">
                  <c:v>0.96411351431705072</c:v>
                </c:pt>
                <c:pt idx="45">
                  <c:v>0.96798539716324872</c:v>
                </c:pt>
                <c:pt idx="46">
                  <c:v>0.97166369774800954</c:v>
                </c:pt>
                <c:pt idx="47">
                  <c:v>0.97514530309467629</c:v>
                </c:pt>
                <c:pt idx="48">
                  <c:v>0.97842681312752022</c:v>
                </c:pt>
                <c:pt idx="49">
                  <c:v>0.98150448871893814</c:v>
                </c:pt>
                <c:pt idx="50">
                  <c:v>0.98437418489293382</c:v>
                </c:pt>
                <c:pt idx="51">
                  <c:v>0.9870312630791801</c:v>
                </c:pt>
                <c:pt idx="52">
                  <c:v>0.98947047286332146</c:v>
                </c:pt>
                <c:pt idx="53">
                  <c:v>0.99168578762068016</c:v>
                </c:pt>
                <c:pt idx="54">
                  <c:v>0.9936701671318473</c:v>
                </c:pt>
                <c:pt idx="55">
                  <c:v>0.99541519764135733</c:v>
                </c:pt>
                <c:pt idx="56">
                  <c:v>0.99691050991446806</c:v>
                </c:pt>
                <c:pt idx="57">
                  <c:v>0.99814275079636661</c:v>
                </c:pt>
                <c:pt idx="58">
                  <c:v>0.99909350639732419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BB-48C4-B8D4-A2C06DD09FB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Main!$N$4</c:f>
              <c:numCache>
                <c:formatCode>General</c:formatCode>
                <c:ptCount val="1"/>
                <c:pt idx="0">
                  <c:v>0.5192081583289081</c:v>
                </c:pt>
              </c:numCache>
            </c:numRef>
          </c:xVal>
          <c:yVal>
            <c:numRef>
              <c:f>Main!$O$4</c:f>
              <c:numCache>
                <c:formatCode>General</c:formatCode>
                <c:ptCount val="1"/>
                <c:pt idx="0">
                  <c:v>0.74868131831663476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BB-48C4-B8D4-A2C06DD09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607247"/>
        <c:axId val="1"/>
      </c:scatterChart>
      <c:valAx>
        <c:axId val="1202607247"/>
        <c:scaling>
          <c:orientation val="minMax"/>
          <c:max val="1"/>
          <c:min val="0.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Relative Length (Ls/Lr)</a:t>
                </a:r>
              </a:p>
            </c:rich>
          </c:tx>
          <c:layout>
            <c:manualLayout>
              <c:xMode val="edge"/>
              <c:yMode val="edge"/>
              <c:x val="0.40916061035947215"/>
              <c:y val="0.92413870903380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0.05"/>
      </c:valAx>
      <c:valAx>
        <c:axId val="1"/>
        <c:scaling>
          <c:orientation val="minMax"/>
          <c:max val="1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Efficiency (Qa/Qd)</a:t>
                </a:r>
              </a:p>
            </c:rich>
          </c:tx>
          <c:layout>
            <c:manualLayout>
              <c:xMode val="edge"/>
              <c:yMode val="edge"/>
              <c:x val="2.2900780430567473E-2"/>
              <c:y val="0.356896852182829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2607247"/>
        <c:crosses val="autoZero"/>
        <c:crossBetween val="midCat"/>
        <c:majorUnit val="0.1"/>
        <c:min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84" verticalDpi="38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142875</xdr:rowOff>
    </xdr:from>
    <xdr:to>
      <xdr:col>10</xdr:col>
      <xdr:colOff>2476500</xdr:colOff>
      <xdr:row>34</xdr:row>
      <xdr:rowOff>85725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58FF099C-D276-9A91-6928-13D2F6B723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C185-03B2-4348-A970-E95C4B399D27}">
  <dimension ref="A2:O64"/>
  <sheetViews>
    <sheetView tabSelected="1" workbookViewId="0"/>
  </sheetViews>
  <sheetFormatPr defaultRowHeight="12.75" x14ac:dyDescent="0.2"/>
  <cols>
    <col min="2" max="2" width="45.5703125" customWidth="1"/>
    <col min="11" max="11" width="46.28515625" customWidth="1"/>
  </cols>
  <sheetData>
    <row r="2" spans="1:15" ht="15.75" x14ac:dyDescent="0.25">
      <c r="A2" s="20">
        <v>1</v>
      </c>
      <c r="B2" s="32" t="s">
        <v>0</v>
      </c>
      <c r="C2" s="33"/>
    </row>
    <row r="3" spans="1:15" x14ac:dyDescent="0.2">
      <c r="A3" s="21"/>
      <c r="B3" s="3" t="s">
        <v>22</v>
      </c>
      <c r="C3" s="4"/>
      <c r="L3" t="s">
        <v>19</v>
      </c>
      <c r="M3" t="s">
        <v>18</v>
      </c>
      <c r="N3" t="s">
        <v>19</v>
      </c>
      <c r="O3" t="s">
        <v>18</v>
      </c>
    </row>
    <row r="4" spans="1:15" x14ac:dyDescent="0.2">
      <c r="A4" s="21"/>
      <c r="B4" s="9" t="s">
        <v>1</v>
      </c>
      <c r="C4" s="29">
        <v>5.0000000000000001E-3</v>
      </c>
      <c r="L4">
        <v>0.4</v>
      </c>
      <c r="M4">
        <f t="shared" ref="M4:M35" si="0">1-(0.918*((1-L4)^1.769))</f>
        <v>0.6281290586667625</v>
      </c>
      <c r="N4">
        <f>C15/C11</f>
        <v>0.5192081583289081</v>
      </c>
      <c r="O4">
        <f>1-(0.918*((1-N4)^1.769))</f>
        <v>0.74868131831663476</v>
      </c>
    </row>
    <row r="5" spans="1:15" x14ac:dyDescent="0.2">
      <c r="A5" s="21"/>
      <c r="B5" s="9" t="s">
        <v>2</v>
      </c>
      <c r="C5" s="29">
        <v>4.1599999999999998E-2</v>
      </c>
      <c r="L5">
        <v>0.41</v>
      </c>
      <c r="M5">
        <f t="shared" si="0"/>
        <v>0.63902270201879929</v>
      </c>
    </row>
    <row r="6" spans="1:15" x14ac:dyDescent="0.2">
      <c r="A6" s="21"/>
      <c r="B6" s="9" t="s">
        <v>12</v>
      </c>
      <c r="C6" s="29">
        <v>1.2E-2</v>
      </c>
      <c r="L6">
        <v>0.42</v>
      </c>
      <c r="M6">
        <f t="shared" si="0"/>
        <v>0.64977527591345208</v>
      </c>
    </row>
    <row r="7" spans="1:15" x14ac:dyDescent="0.2">
      <c r="A7" s="21"/>
      <c r="B7" s="9" t="s">
        <v>6</v>
      </c>
      <c r="C7" s="29">
        <v>10</v>
      </c>
      <c r="L7">
        <v>0.43</v>
      </c>
      <c r="M7">
        <f t="shared" si="0"/>
        <v>0.66038622215881393</v>
      </c>
    </row>
    <row r="8" spans="1:15" x14ac:dyDescent="0.2">
      <c r="A8" s="21"/>
      <c r="B8" s="24"/>
      <c r="C8" s="23"/>
      <c r="L8">
        <v>0.44</v>
      </c>
      <c r="M8">
        <f t="shared" si="0"/>
        <v>0.67085497058691246</v>
      </c>
    </row>
    <row r="9" spans="1:15" x14ac:dyDescent="0.2">
      <c r="A9" s="21"/>
      <c r="B9" s="6" t="s">
        <v>21</v>
      </c>
      <c r="C9" s="13"/>
      <c r="L9">
        <v>0.45</v>
      </c>
      <c r="M9">
        <f t="shared" si="0"/>
        <v>0.68118093857973561</v>
      </c>
    </row>
    <row r="10" spans="1:15" x14ac:dyDescent="0.2">
      <c r="A10" s="21"/>
      <c r="B10" s="10" t="s">
        <v>11</v>
      </c>
      <c r="C10" s="16">
        <f>1/C5</f>
        <v>24.03846153846154</v>
      </c>
      <c r="L10">
        <v>0.46</v>
      </c>
      <c r="M10">
        <f t="shared" si="0"/>
        <v>0.69136353056759969</v>
      </c>
    </row>
    <row r="11" spans="1:15" x14ac:dyDescent="0.2">
      <c r="A11" s="21"/>
      <c r="B11" s="11" t="s">
        <v>4</v>
      </c>
      <c r="C11" s="17">
        <f>IF(C6&lt;=0.015,4.762*(C7^0.427)*(C4^0.305)*(C10^0.766),(4.762*(C7^0.427)*(C4^0.305)*(C10^0.766))*((0.015/C6)^0.087))</f>
        <v>28.890146965868354</v>
      </c>
      <c r="L11">
        <v>0.47</v>
      </c>
      <c r="M11">
        <f t="shared" si="0"/>
        <v>0.70140213749770486</v>
      </c>
    </row>
    <row r="12" spans="1:15" x14ac:dyDescent="0.2">
      <c r="A12" s="18"/>
      <c r="B12" s="1"/>
      <c r="C12" s="2"/>
      <c r="L12">
        <v>0.48</v>
      </c>
      <c r="M12">
        <f t="shared" si="0"/>
        <v>0.71129613627051591</v>
      </c>
    </row>
    <row r="13" spans="1:15" x14ac:dyDescent="0.2">
      <c r="A13" s="18"/>
      <c r="B13" s="30" t="s">
        <v>25</v>
      </c>
      <c r="C13" s="31"/>
      <c r="L13">
        <v>0.49</v>
      </c>
      <c r="M13">
        <f t="shared" si="0"/>
        <v>0.72104488914136766</v>
      </c>
    </row>
    <row r="14" spans="1:15" x14ac:dyDescent="0.2">
      <c r="A14" s="18"/>
      <c r="B14" s="3" t="s">
        <v>22</v>
      </c>
      <c r="C14" s="12"/>
      <c r="L14">
        <v>0.5</v>
      </c>
      <c r="M14">
        <f t="shared" si="0"/>
        <v>0.73064774308442959</v>
      </c>
    </row>
    <row r="15" spans="1:15" x14ac:dyDescent="0.2">
      <c r="A15" s="18"/>
      <c r="B15" s="9" t="s">
        <v>5</v>
      </c>
      <c r="C15" s="29">
        <v>15</v>
      </c>
      <c r="L15">
        <v>0.50999999999999901</v>
      </c>
      <c r="M15">
        <f t="shared" si="0"/>
        <v>0.74010402911586892</v>
      </c>
    </row>
    <row r="16" spans="1:15" x14ac:dyDescent="0.2">
      <c r="A16" s="18"/>
      <c r="B16" s="5"/>
      <c r="C16" s="15"/>
      <c r="L16">
        <v>0.51999999999999902</v>
      </c>
      <c r="M16">
        <f t="shared" si="0"/>
        <v>0.74941306157271792</v>
      </c>
    </row>
    <row r="17" spans="1:13" x14ac:dyDescent="0.2">
      <c r="A17" s="18"/>
      <c r="B17" s="6" t="s">
        <v>21</v>
      </c>
      <c r="C17" s="13"/>
      <c r="L17">
        <v>0.52999999999999903</v>
      </c>
      <c r="M17">
        <f t="shared" si="0"/>
        <v>0.75857413734355628</v>
      </c>
    </row>
    <row r="18" spans="1:13" x14ac:dyDescent="0.2">
      <c r="A18" s="18"/>
      <c r="B18" s="10" t="s">
        <v>7</v>
      </c>
      <c r="C18" s="16">
        <f>IF(C15&lt;=C11,C20/0.269,"")</f>
        <v>2.7832019268276382</v>
      </c>
      <c r="L18">
        <v>0.53999999999999904</v>
      </c>
      <c r="M18">
        <f t="shared" si="0"/>
        <v>0.76758653504672536</v>
      </c>
    </row>
    <row r="19" spans="1:13" x14ac:dyDescent="0.2">
      <c r="A19" s="18"/>
      <c r="B19" s="10" t="s">
        <v>8</v>
      </c>
      <c r="C19" s="16">
        <f>IF(C15&lt;=C11,C18*C20,"")</f>
        <v>2.0837312877187144</v>
      </c>
      <c r="L19">
        <v>0.54999999999999905</v>
      </c>
      <c r="M19">
        <f t="shared" si="0"/>
        <v>0.77644951415126739</v>
      </c>
    </row>
    <row r="20" spans="1:13" x14ac:dyDescent="0.2">
      <c r="A20" s="18"/>
      <c r="B20" s="10" t="s">
        <v>20</v>
      </c>
      <c r="C20" s="16">
        <f>IF(C15&lt;=C11,1-(0.918*((1-(C15/C11))^1.769)),"")</f>
        <v>0.74868131831663476</v>
      </c>
      <c r="L20">
        <v>0.55999999999999905</v>
      </c>
      <c r="M20">
        <f t="shared" si="0"/>
        <v>0.78516231403525638</v>
      </c>
    </row>
    <row r="21" spans="1:13" x14ac:dyDescent="0.2">
      <c r="A21" s="18"/>
      <c r="B21" s="7"/>
      <c r="C21" s="8"/>
      <c r="L21">
        <v>0.56999999999999895</v>
      </c>
      <c r="M21">
        <f t="shared" si="0"/>
        <v>0.79372415297554655</v>
      </c>
    </row>
    <row r="22" spans="1:13" x14ac:dyDescent="0.2">
      <c r="A22" s="18"/>
      <c r="B22" s="25" t="s">
        <v>26</v>
      </c>
      <c r="C22" s="26"/>
      <c r="L22">
        <v>0.57999999999999896</v>
      </c>
      <c r="M22">
        <f t="shared" si="0"/>
        <v>0.80213422706224613</v>
      </c>
    </row>
    <row r="23" spans="1:13" x14ac:dyDescent="0.2">
      <c r="A23" s="18"/>
      <c r="B23" s="27" t="s">
        <v>27</v>
      </c>
      <c r="C23" s="28"/>
      <c r="L23">
        <v>0.58999999999999897</v>
      </c>
      <c r="M23">
        <f t="shared" si="0"/>
        <v>0.81039170903039659</v>
      </c>
    </row>
    <row r="24" spans="1:13" x14ac:dyDescent="0.2">
      <c r="A24" s="18"/>
      <c r="L24">
        <v>0.59999999999999898</v>
      </c>
      <c r="M24">
        <f t="shared" si="0"/>
        <v>0.81849574700038852</v>
      </c>
    </row>
    <row r="25" spans="1:13" x14ac:dyDescent="0.2">
      <c r="A25" s="18"/>
      <c r="L25">
        <v>0.60999999999999899</v>
      </c>
      <c r="M25">
        <f t="shared" si="0"/>
        <v>0.82644546311754541</v>
      </c>
    </row>
    <row r="26" spans="1:13" x14ac:dyDescent="0.2">
      <c r="A26" s="18"/>
      <c r="L26">
        <v>0.619999999999999</v>
      </c>
      <c r="M26">
        <f t="shared" si="0"/>
        <v>0.83423995208003354</v>
      </c>
    </row>
    <row r="27" spans="1:13" ht="15.75" x14ac:dyDescent="0.25">
      <c r="A27" s="20">
        <v>2</v>
      </c>
      <c r="B27" s="32" t="s">
        <v>13</v>
      </c>
      <c r="C27" s="33"/>
      <c r="L27">
        <v>0.62999999999999901</v>
      </c>
      <c r="M27">
        <f t="shared" si="0"/>
        <v>0.84187827954278238</v>
      </c>
    </row>
    <row r="28" spans="1:13" x14ac:dyDescent="0.2">
      <c r="A28" s="21"/>
      <c r="B28" s="3" t="s">
        <v>22</v>
      </c>
      <c r="C28" s="4"/>
      <c r="L28">
        <v>0.63999999999999901</v>
      </c>
      <c r="M28">
        <f t="shared" si="0"/>
        <v>0.84935948038336728</v>
      </c>
    </row>
    <row r="29" spans="1:13" x14ac:dyDescent="0.2">
      <c r="A29" s="21"/>
      <c r="B29" s="9" t="s">
        <v>6</v>
      </c>
      <c r="C29" s="29">
        <v>4.5</v>
      </c>
      <c r="L29">
        <v>0.64999999999999902</v>
      </c>
      <c r="M29">
        <f t="shared" si="0"/>
        <v>0.85668255681379235</v>
      </c>
    </row>
    <row r="30" spans="1:13" x14ac:dyDescent="0.2">
      <c r="A30" s="21"/>
      <c r="B30" s="9" t="s">
        <v>3</v>
      </c>
      <c r="C30" s="29">
        <v>0.25</v>
      </c>
      <c r="L30">
        <v>0.65999999999999903</v>
      </c>
      <c r="M30">
        <f t="shared" si="0"/>
        <v>0.86384647631972833</v>
      </c>
    </row>
    <row r="31" spans="1:13" x14ac:dyDescent="0.2">
      <c r="A31" s="21"/>
      <c r="B31" s="24"/>
      <c r="C31" s="23"/>
      <c r="L31">
        <v>0.66999999999999904</v>
      </c>
      <c r="M31">
        <f t="shared" si="0"/>
        <v>0.87085016940595472</v>
      </c>
    </row>
    <row r="32" spans="1:13" x14ac:dyDescent="0.2">
      <c r="A32" s="21"/>
      <c r="B32" s="6" t="s">
        <v>21</v>
      </c>
      <c r="C32" s="13"/>
      <c r="L32">
        <v>0.67999999999999905</v>
      </c>
      <c r="M32">
        <f t="shared" si="0"/>
        <v>0.87769252712341972</v>
      </c>
    </row>
    <row r="33" spans="1:13" x14ac:dyDescent="0.2">
      <c r="A33" s="21"/>
      <c r="B33" s="10" t="s">
        <v>4</v>
      </c>
      <c r="C33" s="13">
        <f>(1.4*C29)/C30^0.5</f>
        <v>12.6</v>
      </c>
      <c r="L33">
        <v>0.68999999999999895</v>
      </c>
      <c r="M33">
        <f t="shared" si="0"/>
        <v>0.88437239834935499</v>
      </c>
    </row>
    <row r="34" spans="1:13" x14ac:dyDescent="0.2">
      <c r="A34" s="21"/>
      <c r="B34" s="11" t="s">
        <v>5</v>
      </c>
      <c r="C34" s="14">
        <f>C33*2</f>
        <v>25.2</v>
      </c>
      <c r="L34">
        <v>0.69999999999999896</v>
      </c>
      <c r="M34">
        <f t="shared" si="0"/>
        <v>0.8908885867871178</v>
      </c>
    </row>
    <row r="35" spans="1:13" x14ac:dyDescent="0.2">
      <c r="A35" s="18"/>
      <c r="L35">
        <v>0.70999999999999897</v>
      </c>
      <c r="M35">
        <f t="shared" si="0"/>
        <v>0.89723984764668274</v>
      </c>
    </row>
    <row r="36" spans="1:13" x14ac:dyDescent="0.2">
      <c r="A36" s="18"/>
      <c r="L36">
        <v>0.71999999999999897</v>
      </c>
      <c r="M36">
        <f t="shared" ref="M36:M62" si="1">1-(0.918*((1-L36)^1.769))</f>
        <v>0.9034248839597413</v>
      </c>
    </row>
    <row r="37" spans="1:13" ht="15.75" x14ac:dyDescent="0.25">
      <c r="A37" s="20">
        <v>3</v>
      </c>
      <c r="B37" s="32" t="s">
        <v>14</v>
      </c>
      <c r="C37" s="33"/>
      <c r="L37">
        <v>0.72999999999999798</v>
      </c>
      <c r="M37">
        <f t="shared" si="1"/>
        <v>0.90944234247486755</v>
      </c>
    </row>
    <row r="38" spans="1:13" x14ac:dyDescent="0.2">
      <c r="A38" s="21"/>
      <c r="B38" s="3" t="s">
        <v>22</v>
      </c>
      <c r="C38" s="4"/>
      <c r="E38" s="2"/>
      <c r="F38" s="2"/>
      <c r="G38" s="2"/>
      <c r="H38" s="2"/>
      <c r="L38">
        <v>0.73999999999999799</v>
      </c>
      <c r="M38">
        <f t="shared" si="1"/>
        <v>0.91529080906777471</v>
      </c>
    </row>
    <row r="39" spans="1:13" ht="14.25" x14ac:dyDescent="0.2">
      <c r="A39" s="21"/>
      <c r="B39" s="9" t="s">
        <v>17</v>
      </c>
      <c r="C39" s="29">
        <v>0.04</v>
      </c>
      <c r="D39" s="2" t="s">
        <v>23</v>
      </c>
      <c r="L39">
        <v>0.749999999999998</v>
      </c>
      <c r="M39">
        <f t="shared" si="1"/>
        <v>0.92096880358876632</v>
      </c>
    </row>
    <row r="40" spans="1:13" x14ac:dyDescent="0.2">
      <c r="A40" s="21"/>
      <c r="B40" s="9" t="s">
        <v>9</v>
      </c>
      <c r="C40" s="29">
        <v>0.85</v>
      </c>
      <c r="L40">
        <v>0.75999999999999801</v>
      </c>
      <c r="M40">
        <f t="shared" si="1"/>
        <v>0.92647477405342893</v>
      </c>
    </row>
    <row r="41" spans="1:13" x14ac:dyDescent="0.2">
      <c r="A41" s="21"/>
      <c r="B41" s="9" t="s">
        <v>16</v>
      </c>
      <c r="C41" s="29">
        <v>10</v>
      </c>
      <c r="L41">
        <v>0.76999999999999802</v>
      </c>
      <c r="M41">
        <f t="shared" si="1"/>
        <v>0.93180709006238227</v>
      </c>
    </row>
    <row r="42" spans="1:13" x14ac:dyDescent="0.2">
      <c r="A42" s="21"/>
      <c r="B42" s="22"/>
      <c r="C42" s="23"/>
      <c r="L42">
        <v>0.77999999999999803</v>
      </c>
      <c r="M42">
        <f t="shared" si="1"/>
        <v>0.93696403531032357</v>
      </c>
    </row>
    <row r="43" spans="1:13" x14ac:dyDescent="0.2">
      <c r="A43" s="21"/>
      <c r="B43" s="6" t="s">
        <v>21</v>
      </c>
      <c r="C43" s="13"/>
      <c r="L43">
        <v>0.78999999999999804</v>
      </c>
      <c r="M43">
        <f t="shared" si="1"/>
        <v>0.94194379901184266</v>
      </c>
    </row>
    <row r="44" spans="1:13" x14ac:dyDescent="0.2">
      <c r="A44" s="21"/>
      <c r="B44" s="10" t="s">
        <v>10</v>
      </c>
      <c r="C44" s="19">
        <f>C41/43200</f>
        <v>2.3148148148148149E-4</v>
      </c>
      <c r="E44" s="2"/>
      <c r="F44" s="2"/>
      <c r="G44" s="2"/>
      <c r="H44" s="2"/>
      <c r="I44" s="2"/>
      <c r="J44" s="2"/>
      <c r="L44">
        <v>0.79999999999999805</v>
      </c>
      <c r="M44">
        <f t="shared" si="1"/>
        <v>0.94674446602917139</v>
      </c>
    </row>
    <row r="45" spans="1:13" x14ac:dyDescent="0.2">
      <c r="A45" s="21"/>
      <c r="B45" s="11" t="s">
        <v>15</v>
      </c>
      <c r="C45" s="17">
        <f>C39/(C40*C44)</f>
        <v>203.29411764705881</v>
      </c>
      <c r="D45" s="2" t="s">
        <v>24</v>
      </c>
      <c r="L45">
        <v>0.80999999999999805</v>
      </c>
      <c r="M45">
        <f t="shared" si="1"/>
        <v>0.95136400543172472</v>
      </c>
    </row>
    <row r="46" spans="1:13" x14ac:dyDescent="0.2">
      <c r="L46">
        <v>0.81999999999999795</v>
      </c>
      <c r="M46">
        <f t="shared" si="1"/>
        <v>0.95580025714414496</v>
      </c>
    </row>
    <row r="47" spans="1:13" x14ac:dyDescent="0.2">
      <c r="L47">
        <v>0.82999999999999796</v>
      </c>
      <c r="M47">
        <f t="shared" si="1"/>
        <v>0.96005091624151484</v>
      </c>
    </row>
    <row r="48" spans="1:13" x14ac:dyDescent="0.2">
      <c r="L48">
        <v>0.83999999999999797</v>
      </c>
      <c r="M48">
        <f t="shared" si="1"/>
        <v>0.96411351431705072</v>
      </c>
    </row>
    <row r="49" spans="12:13" x14ac:dyDescent="0.2">
      <c r="L49">
        <v>0.84999999999999798</v>
      </c>
      <c r="M49">
        <f t="shared" si="1"/>
        <v>0.96798539716324872</v>
      </c>
    </row>
    <row r="50" spans="12:13" x14ac:dyDescent="0.2">
      <c r="L50">
        <v>0.85999999999999799</v>
      </c>
      <c r="M50">
        <f t="shared" si="1"/>
        <v>0.97166369774800954</v>
      </c>
    </row>
    <row r="51" spans="12:13" x14ac:dyDescent="0.2">
      <c r="L51">
        <v>0.869999999999998</v>
      </c>
      <c r="M51">
        <f t="shared" si="1"/>
        <v>0.97514530309467629</v>
      </c>
    </row>
    <row r="52" spans="12:13" x14ac:dyDescent="0.2">
      <c r="L52">
        <v>0.87999999999999801</v>
      </c>
      <c r="M52">
        <f t="shared" si="1"/>
        <v>0.97842681312752022</v>
      </c>
    </row>
    <row r="53" spans="12:13" x14ac:dyDescent="0.2">
      <c r="L53">
        <v>0.88999999999999801</v>
      </c>
      <c r="M53">
        <f t="shared" si="1"/>
        <v>0.98150448871893814</v>
      </c>
    </row>
    <row r="54" spans="12:13" x14ac:dyDescent="0.2">
      <c r="L54">
        <v>0.89999999999999802</v>
      </c>
      <c r="M54">
        <f t="shared" si="1"/>
        <v>0.98437418489293382</v>
      </c>
    </row>
    <row r="55" spans="12:13" x14ac:dyDescent="0.2">
      <c r="L55">
        <v>0.90999999999999803</v>
      </c>
      <c r="M55">
        <f t="shared" si="1"/>
        <v>0.9870312630791801</v>
      </c>
    </row>
    <row r="56" spans="12:13" x14ac:dyDescent="0.2">
      <c r="L56">
        <v>0.91999999999999804</v>
      </c>
      <c r="M56">
        <f t="shared" si="1"/>
        <v>0.98947047286332146</v>
      </c>
    </row>
    <row r="57" spans="12:13" x14ac:dyDescent="0.2">
      <c r="L57">
        <v>0.92999999999999805</v>
      </c>
      <c r="M57">
        <f t="shared" si="1"/>
        <v>0.99168578762068016</v>
      </c>
    </row>
    <row r="58" spans="12:13" x14ac:dyDescent="0.2">
      <c r="L58">
        <v>0.93999999999999695</v>
      </c>
      <c r="M58">
        <f t="shared" si="1"/>
        <v>0.9936701671318473</v>
      </c>
    </row>
    <row r="59" spans="12:13" x14ac:dyDescent="0.2">
      <c r="L59">
        <v>0.94999999999999696</v>
      </c>
      <c r="M59">
        <f t="shared" si="1"/>
        <v>0.99541519764135733</v>
      </c>
    </row>
    <row r="60" spans="12:13" x14ac:dyDescent="0.2">
      <c r="L60">
        <v>0.95999999999999697</v>
      </c>
      <c r="M60">
        <f t="shared" si="1"/>
        <v>0.99691050991446806</v>
      </c>
    </row>
    <row r="61" spans="12:13" x14ac:dyDescent="0.2">
      <c r="L61">
        <v>0.96999999999999698</v>
      </c>
      <c r="M61">
        <f t="shared" si="1"/>
        <v>0.99814275079636661</v>
      </c>
    </row>
    <row r="62" spans="12:13" x14ac:dyDescent="0.2">
      <c r="L62">
        <v>0.97999999999999698</v>
      </c>
      <c r="M62">
        <f t="shared" si="1"/>
        <v>0.99909350639732419</v>
      </c>
    </row>
    <row r="63" spans="12:13" x14ac:dyDescent="0.2">
      <c r="L63">
        <v>0.98999999999999699</v>
      </c>
    </row>
    <row r="64" spans="12:13" x14ac:dyDescent="0.2">
      <c r="L64">
        <v>0.999999999999997</v>
      </c>
    </row>
  </sheetData>
  <mergeCells count="3">
    <mergeCell ref="B2:C2"/>
    <mergeCell ref="B27:C27"/>
    <mergeCell ref="B37:C37"/>
  </mergeCells>
  <phoneticPr fontId="0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>CCPI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Contech</dc:creator>
  <cp:lastModifiedBy>Todd, Jordan R.</cp:lastModifiedBy>
  <dcterms:created xsi:type="dcterms:W3CDTF">2002-07-26T13:45:16Z</dcterms:created>
  <dcterms:modified xsi:type="dcterms:W3CDTF">2026-03-18T14:04:17Z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2026-03-18T14:04:10Z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c9d0f581-055e-4186-be06-967940c8aedc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